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gimail.sharepoint.com/sites/Bridgeprogram2024-ComputerLiteracy/Class Materials/2. Microsoft Excel/"/>
    </mc:Choice>
  </mc:AlternateContent>
  <xr:revisionPtr revIDLastSave="0" documentId="11_5E93595D68923E8DF2951A42429BDB2A14E33060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Excel 2 Worksheet" sheetId="4" r:id="rId1"/>
    <sheet name="Excel 2 Solution" sheetId="2" r:id="rId2"/>
  </sheets>
  <definedNames>
    <definedName name="_xlnm.Print_Area" localSheetId="1">'Excel 2 Solution'!$C$1:$R$22</definedName>
    <definedName name="_xlnm.Print_Area" localSheetId="0">'Excel 2 Worksheet'!$C$1:$R$22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R3" i="2" s="1"/>
  <c r="K22" i="2"/>
  <c r="R4" i="2" s="1"/>
  <c r="L22" i="2"/>
  <c r="R5" i="2" s="1"/>
  <c r="M22" i="2"/>
  <c r="R6" i="2" s="1"/>
  <c r="N22" i="2"/>
  <c r="R7" i="2" s="1"/>
  <c r="O22" i="2"/>
  <c r="R8" i="2" s="1"/>
  <c r="P22" i="2"/>
  <c r="R9" i="2" s="1"/>
  <c r="Q22" i="2"/>
  <c r="R10" i="2" s="1"/>
  <c r="Q5" i="2"/>
  <c r="Q9" i="2"/>
  <c r="O4" i="2"/>
  <c r="O5" i="2"/>
  <c r="O6" i="2"/>
  <c r="O7" i="2"/>
  <c r="O8" i="2"/>
  <c r="O9" i="2"/>
  <c r="M10" i="2"/>
  <c r="M4" i="2"/>
  <c r="M5" i="2"/>
  <c r="M6" i="2"/>
  <c r="M7" i="2"/>
  <c r="M8" i="2"/>
  <c r="M9" i="2"/>
  <c r="M3" i="2"/>
  <c r="M2" i="2"/>
  <c r="J4" i="2"/>
  <c r="L4" i="2" s="1"/>
  <c r="J5" i="2"/>
  <c r="L5" i="2" s="1"/>
  <c r="J6" i="2"/>
  <c r="L6" i="2" s="1"/>
  <c r="J7" i="2"/>
  <c r="L7" i="2" s="1"/>
  <c r="J8" i="2"/>
  <c r="L8" i="2" s="1"/>
  <c r="J9" i="2"/>
  <c r="L9" i="2" s="1"/>
  <c r="I5" i="2"/>
  <c r="I6" i="2"/>
  <c r="I7" i="2"/>
  <c r="I8" i="2"/>
  <c r="I9" i="2"/>
  <c r="G10" i="2"/>
  <c r="G4" i="2"/>
  <c r="G5" i="2"/>
  <c r="G6" i="2"/>
  <c r="G7" i="2"/>
  <c r="G8" i="2"/>
  <c r="G9" i="2"/>
  <c r="G3" i="2"/>
  <c r="G2" i="2"/>
  <c r="M19" i="2" l="1"/>
  <c r="M16" i="2"/>
  <c r="M13" i="2"/>
  <c r="J3" i="2"/>
  <c r="L3" i="2" s="1"/>
  <c r="J10" i="2"/>
  <c r="L10" i="2" s="1"/>
  <c r="J2" i="2"/>
  <c r="L2" i="2" s="1"/>
  <c r="M15" i="2" l="1"/>
  <c r="O3" i="2"/>
  <c r="O10" i="2"/>
  <c r="O2" i="2"/>
  <c r="I22" i="2" l="1"/>
  <c r="R2" i="2" s="1"/>
  <c r="M18" i="2" s="1"/>
  <c r="Q3" i="2"/>
  <c r="Q4" i="2"/>
  <c r="Q6" i="2"/>
  <c r="Q7" i="2"/>
  <c r="Q8" i="2"/>
  <c r="Q10" i="2"/>
  <c r="Q2" i="2"/>
  <c r="I2" i="2" l="1"/>
  <c r="I3" i="2"/>
  <c r="I4" i="2"/>
  <c r="I10" i="2"/>
  <c r="M17" i="2" l="1"/>
  <c r="M14" i="2"/>
</calcChain>
</file>

<file path=xl/sharedStrings.xml><?xml version="1.0" encoding="utf-8"?>
<sst xmlns="http://schemas.openxmlformats.org/spreadsheetml/2006/main" count="116" uniqueCount="63">
  <si>
    <t>No.</t>
  </si>
  <si>
    <t>Name</t>
  </si>
  <si>
    <t>Surname</t>
  </si>
  <si>
    <t>Index Number</t>
  </si>
  <si>
    <t>Year of Study        (IF-AND)</t>
  </si>
  <si>
    <t>Date of registration      (first year)</t>
  </si>
  <si>
    <t>Length of study in days  (DAYS360)</t>
  </si>
  <si>
    <t>Amount Installment (domestic currency)</t>
  </si>
  <si>
    <t>Number of Payments by Installments</t>
  </si>
  <si>
    <t xml:space="preserve">Value of Paid Tuition                      (foreign currency) </t>
  </si>
  <si>
    <t>Settled Tuition (IF)</t>
  </si>
  <si>
    <t>Passed Subject Exams in the Current Year</t>
  </si>
  <si>
    <t>Need to Pass this Number of Exams for Next Year (IF)</t>
  </si>
  <si>
    <t>The Average Grade</t>
  </si>
  <si>
    <t>Number of points (LOOKUP)</t>
  </si>
  <si>
    <t>Assessment of Student (HLOOKUP)</t>
  </si>
  <si>
    <t>Haya</t>
  </si>
  <si>
    <t>Salih Mahdi</t>
  </si>
  <si>
    <t>Ibrahim</t>
  </si>
  <si>
    <t>Dermish</t>
  </si>
  <si>
    <t>Vadym</t>
  </si>
  <si>
    <t>Sadkovskyy</t>
  </si>
  <si>
    <t>Mustafa</t>
  </si>
  <si>
    <t>El Assad</t>
  </si>
  <si>
    <t>Ali</t>
  </si>
  <si>
    <t>Elsadai</t>
  </si>
  <si>
    <t>Eman</t>
  </si>
  <si>
    <t>Swei</t>
  </si>
  <si>
    <t>Shniba</t>
  </si>
  <si>
    <t>Mohaned</t>
  </si>
  <si>
    <t>Alkmishi</t>
  </si>
  <si>
    <t>Mohamed</t>
  </si>
  <si>
    <t>Elhabrush</t>
  </si>
  <si>
    <t>Grade Scale</t>
  </si>
  <si>
    <t xml:space="preserve">Number of points </t>
  </si>
  <si>
    <t>Assessment of Student</t>
  </si>
  <si>
    <t>Index Number of 1st year Students:</t>
  </si>
  <si>
    <t>(COUNTIF) Total number of students from the second year:</t>
  </si>
  <si>
    <t>(AVERAGE) Average time of studying:</t>
  </si>
  <si>
    <t>Today Date:</t>
  </si>
  <si>
    <t>(SUM) Total money paid on behalf of tuition in domestic currency (Din.):</t>
  </si>
  <si>
    <t>Exchange Rate:</t>
  </si>
  <si>
    <t>(SUMIF) Total money who paid 2nd year students in foreign currency (€):</t>
  </si>
  <si>
    <t>The Value of Tuition:</t>
  </si>
  <si>
    <t>(COUNTIF) Number of students who can enroll next year of study:</t>
  </si>
  <si>
    <t>Number of Installments:</t>
  </si>
  <si>
    <t>(SUMIF) Number of passed Exam of Good students only :</t>
  </si>
  <si>
    <t>The required number of exams:</t>
  </si>
  <si>
    <t>(AVERAGEIF) The average score of 1st year students only:</t>
  </si>
  <si>
    <t>The Average Score:</t>
  </si>
  <si>
    <t>(LOOKUP) Assessment of Student:</t>
  </si>
  <si>
    <t>0-50</t>
  </si>
  <si>
    <t>Insufficient</t>
  </si>
  <si>
    <t>51-60</t>
  </si>
  <si>
    <t>Pitiful</t>
  </si>
  <si>
    <t>61-70</t>
  </si>
  <si>
    <t>Bad</t>
  </si>
  <si>
    <t>71-80</t>
  </si>
  <si>
    <t>Good</t>
  </si>
  <si>
    <t>81-90</t>
  </si>
  <si>
    <t>Very Good</t>
  </si>
  <si>
    <t>91-100</t>
  </si>
  <si>
    <t>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</si>
</sst>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#,##0\ [$€-1]"/>
    <numFmt numFmtId="166" formatCode="#,##0\ &quot;din.&quot;"/>
    <numFmt numFmtId="167" formatCode="0.0"/>
    <numFmt numFmtId="168" formatCode="yyyy/mm/dd"/>
    <numFmt numFmtId="169" formatCode="#,##0\ [$€-1];[Red]\-#,##0\ [$€-1]"/>
    <numFmt numFmtId="170" formatCode="#,##0.0000\ &quot;din.&quot;"/>
    <numFmt numFmtId="171" formatCode="yyyy/dd/mm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C000"/>
      </left>
      <right style="thin">
        <color theme="0"/>
      </right>
      <top style="medium">
        <color rgb="FFFFC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C000"/>
      </top>
      <bottom style="thin">
        <color theme="0"/>
      </bottom>
      <diagonal/>
    </border>
    <border>
      <left style="thin">
        <color theme="0"/>
      </left>
      <right style="medium">
        <color rgb="FFFFC000"/>
      </right>
      <top style="medium">
        <color rgb="FFFFC000"/>
      </top>
      <bottom style="thin">
        <color theme="0"/>
      </bottom>
      <diagonal/>
    </border>
    <border>
      <left style="medium">
        <color rgb="FFFFC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C000"/>
      </right>
      <top style="thin">
        <color theme="0"/>
      </top>
      <bottom style="thin">
        <color theme="0"/>
      </bottom>
      <diagonal/>
    </border>
    <border>
      <left style="medium">
        <color rgb="FFFFC000"/>
      </left>
      <right style="thin">
        <color theme="0"/>
      </right>
      <top style="thin">
        <color theme="0"/>
      </top>
      <bottom style="medium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C000"/>
      </bottom>
      <diagonal/>
    </border>
    <border>
      <left style="thin">
        <color theme="0"/>
      </left>
      <right style="medium">
        <color rgb="FFFFC000"/>
      </right>
      <top style="thin">
        <color theme="0"/>
      </top>
      <bottom style="medium">
        <color rgb="FFFFC000"/>
      </bottom>
      <diagonal/>
    </border>
    <border>
      <left style="medium">
        <color rgb="FFFFC000"/>
      </left>
      <right style="thin">
        <color theme="0"/>
      </right>
      <top style="medium">
        <color rgb="FFFFC000"/>
      </top>
      <bottom style="medium">
        <color rgb="FFFFC000"/>
      </bottom>
      <diagonal/>
    </border>
    <border>
      <left style="thin">
        <color theme="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thin">
        <color theme="0"/>
      </right>
      <top style="medium">
        <color rgb="FFFFC000"/>
      </top>
      <bottom style="medium">
        <color rgb="FFFFC000"/>
      </bottom>
      <diagonal/>
    </border>
    <border>
      <left style="thin">
        <color theme="0"/>
      </left>
      <right style="thin">
        <color theme="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FFC00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C000"/>
      </bottom>
      <diagonal/>
    </border>
    <border>
      <left/>
      <right/>
      <top style="thin">
        <color theme="0"/>
      </top>
      <bottom style="medium">
        <color rgb="FFFFC000"/>
      </bottom>
      <diagonal/>
    </border>
    <border>
      <left style="thin">
        <color theme="0"/>
      </left>
      <right style="medium">
        <color rgb="FFFFC00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theme="0"/>
      </left>
      <right style="medium">
        <color rgb="FFFFC000"/>
      </right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FFC00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 wrapText="1"/>
    </xf>
    <xf numFmtId="1" fontId="1" fillId="2" borderId="2" xfId="1" applyNumberFormat="1" applyBorder="1" applyAlignment="1">
      <alignment horizontal="center" vertical="center"/>
    </xf>
    <xf numFmtId="49" fontId="1" fillId="2" borderId="3" xfId="1" applyNumberFormat="1" applyBorder="1" applyAlignment="1">
      <alignment horizontal="center" vertical="center"/>
    </xf>
    <xf numFmtId="1" fontId="1" fillId="2" borderId="4" xfId="1" applyNumberFormat="1" applyBorder="1" applyAlignment="1">
      <alignment horizontal="center" vertical="center"/>
    </xf>
    <xf numFmtId="1" fontId="1" fillId="5" borderId="3" xfId="4" applyNumberFormat="1" applyBorder="1" applyAlignment="1">
      <alignment horizontal="center" vertical="center"/>
    </xf>
    <xf numFmtId="167" fontId="2" fillId="6" borderId="2" xfId="5" applyNumberFormat="1" applyBorder="1" applyAlignment="1">
      <alignment horizontal="center" vertical="center"/>
    </xf>
    <xf numFmtId="1" fontId="1" fillId="2" borderId="5" xfId="1" applyNumberFormat="1" applyBorder="1" applyAlignment="1">
      <alignment horizontal="center" vertical="center"/>
    </xf>
    <xf numFmtId="49" fontId="1" fillId="2" borderId="1" xfId="1" applyNumberFormat="1" applyBorder="1" applyAlignment="1">
      <alignment horizontal="center" vertical="center"/>
    </xf>
    <xf numFmtId="1" fontId="1" fillId="2" borderId="6" xfId="1" applyNumberFormat="1" applyBorder="1" applyAlignment="1">
      <alignment horizontal="center" vertical="center"/>
    </xf>
    <xf numFmtId="1" fontId="1" fillId="5" borderId="1" xfId="4" applyNumberFormat="1" applyBorder="1" applyAlignment="1">
      <alignment horizontal="center" vertical="center"/>
    </xf>
    <xf numFmtId="167" fontId="2" fillId="6" borderId="5" xfId="5" applyNumberFormat="1" applyBorder="1" applyAlignment="1">
      <alignment horizontal="center" vertical="center"/>
    </xf>
    <xf numFmtId="1" fontId="1" fillId="2" borderId="7" xfId="1" applyNumberFormat="1" applyBorder="1" applyAlignment="1">
      <alignment horizontal="center" vertical="center"/>
    </xf>
    <xf numFmtId="49" fontId="1" fillId="2" borderId="8" xfId="1" applyNumberFormat="1" applyBorder="1" applyAlignment="1">
      <alignment horizontal="center" vertical="center"/>
    </xf>
    <xf numFmtId="1" fontId="1" fillId="5" borderId="8" xfId="4" applyNumberFormat="1" applyBorder="1" applyAlignment="1">
      <alignment horizontal="center" vertical="center"/>
    </xf>
    <xf numFmtId="167" fontId="2" fillId="6" borderId="7" xfId="5" applyNumberFormat="1" applyBorder="1" applyAlignment="1">
      <alignment horizontal="center" vertical="center"/>
    </xf>
    <xf numFmtId="171" fontId="1" fillId="3" borderId="3" xfId="2" applyNumberFormat="1" applyBorder="1" applyAlignment="1">
      <alignment horizontal="center" vertical="center"/>
    </xf>
    <xf numFmtId="171" fontId="1" fillId="3" borderId="1" xfId="2" applyNumberFormat="1" applyBorder="1" applyAlignment="1">
      <alignment horizontal="center" vertical="center"/>
    </xf>
    <xf numFmtId="171" fontId="1" fillId="3" borderId="8" xfId="2" applyNumberFormat="1" applyBorder="1" applyAlignment="1">
      <alignment horizontal="center" vertical="center"/>
    </xf>
    <xf numFmtId="0" fontId="3" fillId="2" borderId="10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3" borderId="10" xfId="2" applyFont="1" applyBorder="1" applyAlignment="1">
      <alignment horizontal="center" vertical="center" wrapText="1"/>
    </xf>
    <xf numFmtId="0" fontId="3" fillId="3" borderId="13" xfId="2" applyFont="1" applyBorder="1" applyAlignment="1">
      <alignment horizontal="center" vertical="center" wrapText="1"/>
    </xf>
    <xf numFmtId="0" fontId="3" fillId="3" borderId="11" xfId="2" applyFont="1" applyBorder="1" applyAlignment="1">
      <alignment horizontal="center" vertical="center" wrapText="1"/>
    </xf>
    <xf numFmtId="164" fontId="3" fillId="5" borderId="13" xfId="4" applyNumberFormat="1" applyFont="1" applyBorder="1" applyAlignment="1">
      <alignment horizontal="center" vertical="center" wrapText="1"/>
    </xf>
    <xf numFmtId="0" fontId="3" fillId="5" borderId="13" xfId="4" applyFont="1" applyBorder="1" applyAlignment="1">
      <alignment horizontal="center" vertical="center" wrapText="1"/>
    </xf>
    <xf numFmtId="0" fontId="3" fillId="5" borderId="12" xfId="4" applyFont="1" applyBorder="1" applyAlignment="1">
      <alignment horizontal="center" vertical="center" wrapText="1"/>
    </xf>
    <xf numFmtId="0" fontId="3" fillId="5" borderId="11" xfId="4" applyFont="1" applyBorder="1" applyAlignment="1">
      <alignment horizontal="center" vertical="center" wrapText="1"/>
    </xf>
    <xf numFmtId="0" fontId="3" fillId="4" borderId="11" xfId="3" applyFont="1" applyBorder="1" applyAlignment="1">
      <alignment horizontal="center" vertical="center" wrapText="1"/>
    </xf>
    <xf numFmtId="0" fontId="3" fillId="6" borderId="12" xfId="5" applyFont="1" applyBorder="1" applyAlignment="1">
      <alignment horizontal="center" vertical="center" wrapText="1"/>
    </xf>
    <xf numFmtId="0" fontId="3" fillId="6" borderId="10" xfId="5" applyFont="1" applyBorder="1" applyAlignment="1">
      <alignment horizontal="center" vertical="center" wrapText="1"/>
    </xf>
    <xf numFmtId="0" fontId="3" fillId="6" borderId="13" xfId="5" applyFont="1" applyBorder="1" applyAlignment="1">
      <alignment horizontal="center" vertical="center" wrapText="1"/>
    </xf>
    <xf numFmtId="49" fontId="2" fillId="6" borderId="3" xfId="5" applyNumberFormat="1" applyBorder="1" applyAlignment="1">
      <alignment horizontal="center" vertical="center"/>
    </xf>
    <xf numFmtId="49" fontId="2" fillId="6" borderId="1" xfId="5" applyNumberFormat="1" applyBorder="1" applyAlignment="1">
      <alignment horizontal="center" vertical="center"/>
    </xf>
    <xf numFmtId="1" fontId="1" fillId="5" borderId="18" xfId="4" applyNumberFormat="1" applyBorder="1" applyAlignment="1">
      <alignment horizontal="center" vertical="center"/>
    </xf>
    <xf numFmtId="1" fontId="1" fillId="4" borderId="16" xfId="3" applyNumberFormat="1" applyBorder="1" applyAlignment="1">
      <alignment horizontal="center" vertical="center"/>
    </xf>
    <xf numFmtId="0" fontId="3" fillId="4" borderId="12" xfId="3" applyFont="1" applyBorder="1" applyAlignment="1">
      <alignment horizontal="center" vertical="center" wrapText="1"/>
    </xf>
    <xf numFmtId="1" fontId="1" fillId="4" borderId="20" xfId="3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/>
    <xf numFmtId="1" fontId="1" fillId="4" borderId="21" xfId="3" applyNumberFormat="1" applyBorder="1" applyAlignment="1">
      <alignment horizontal="center" vertical="center"/>
    </xf>
    <xf numFmtId="0" fontId="3" fillId="6" borderId="11" xfId="5" applyFont="1" applyBorder="1" applyAlignment="1">
      <alignment horizontal="center" vertical="center" wrapText="1"/>
    </xf>
    <xf numFmtId="49" fontId="2" fillId="6" borderId="4" xfId="5" applyNumberFormat="1" applyBorder="1" applyAlignment="1">
      <alignment horizontal="center" vertical="center"/>
    </xf>
    <xf numFmtId="49" fontId="2" fillId="6" borderId="6" xfId="5" applyNumberFormat="1" applyBorder="1" applyAlignment="1">
      <alignment horizontal="center" vertical="center"/>
    </xf>
    <xf numFmtId="49" fontId="2" fillId="6" borderId="8" xfId="5" applyNumberFormat="1" applyBorder="1" applyAlignment="1">
      <alignment horizontal="center" vertical="center"/>
    </xf>
    <xf numFmtId="49" fontId="2" fillId="6" borderId="9" xfId="5" applyNumberFormat="1" applyBorder="1" applyAlignment="1">
      <alignment horizontal="center" vertical="center"/>
    </xf>
    <xf numFmtId="0" fontId="0" fillId="0" borderId="25" xfId="0" applyBorder="1"/>
    <xf numFmtId="0" fontId="0" fillId="0" borderId="31" xfId="0" applyBorder="1"/>
    <xf numFmtId="169" fontId="1" fillId="5" borderId="6" xfId="4" applyNumberFormat="1" applyBorder="1" applyAlignment="1">
      <alignment horizontal="center" vertical="center"/>
    </xf>
    <xf numFmtId="0" fontId="2" fillId="5" borderId="9" xfId="4" applyFont="1" applyBorder="1" applyAlignment="1">
      <alignment horizontal="center" vertical="center"/>
    </xf>
    <xf numFmtId="1" fontId="1" fillId="4" borderId="27" xfId="3" applyNumberFormat="1" applyBorder="1" applyAlignment="1">
      <alignment horizontal="center" vertical="center"/>
    </xf>
    <xf numFmtId="170" fontId="1" fillId="5" borderId="23" xfId="4" applyNumberFormat="1" applyBorder="1" applyAlignment="1">
      <alignment horizontal="center" vertical="center"/>
    </xf>
    <xf numFmtId="49" fontId="1" fillId="2" borderId="35" xfId="1" applyNumberFormat="1" applyBorder="1" applyAlignment="1">
      <alignment horizontal="center" vertical="center"/>
    </xf>
    <xf numFmtId="1" fontId="1" fillId="2" borderId="36" xfId="1" applyNumberFormat="1" applyBorder="1" applyAlignment="1">
      <alignment horizontal="center" vertical="center"/>
    </xf>
    <xf numFmtId="171" fontId="1" fillId="3" borderId="35" xfId="2" applyNumberFormat="1" applyBorder="1" applyAlignment="1">
      <alignment horizontal="center" vertical="center"/>
    </xf>
    <xf numFmtId="1" fontId="1" fillId="5" borderId="35" xfId="4" applyNumberFormat="1" applyBorder="1" applyAlignment="1">
      <alignment horizontal="center" vertical="center"/>
    </xf>
    <xf numFmtId="1" fontId="1" fillId="4" borderId="37" xfId="3" applyNumberFormat="1" applyBorder="1" applyAlignment="1">
      <alignment horizontal="center" vertical="center"/>
    </xf>
    <xf numFmtId="167" fontId="2" fillId="6" borderId="34" xfId="5" applyNumberFormat="1" applyBorder="1" applyAlignment="1">
      <alignment horizontal="center" vertical="center"/>
    </xf>
    <xf numFmtId="0" fontId="0" fillId="0" borderId="38" xfId="0" applyBorder="1"/>
    <xf numFmtId="166" fontId="4" fillId="5" borderId="2" xfId="4" applyNumberFormat="1" applyFont="1" applyBorder="1" applyAlignment="1">
      <alignment horizontal="center" vertical="center"/>
    </xf>
    <xf numFmtId="166" fontId="4" fillId="5" borderId="5" xfId="4" applyNumberFormat="1" applyFont="1" applyBorder="1" applyAlignment="1">
      <alignment horizontal="center" vertical="center"/>
    </xf>
    <xf numFmtId="166" fontId="4" fillId="5" borderId="7" xfId="4" applyNumberFormat="1" applyFont="1" applyBorder="1" applyAlignment="1">
      <alignment horizontal="center" vertical="center"/>
    </xf>
    <xf numFmtId="1" fontId="4" fillId="3" borderId="4" xfId="2" applyNumberFormat="1" applyFont="1" applyBorder="1" applyAlignment="1">
      <alignment horizontal="center" vertical="center"/>
    </xf>
    <xf numFmtId="1" fontId="4" fillId="3" borderId="6" xfId="2" applyNumberFormat="1" applyFont="1" applyBorder="1" applyAlignment="1">
      <alignment horizontal="center" vertical="center"/>
    </xf>
    <xf numFmtId="1" fontId="4" fillId="3" borderId="9" xfId="2" applyNumberFormat="1" applyFont="1" applyBorder="1" applyAlignment="1">
      <alignment horizontal="center" vertical="center"/>
    </xf>
    <xf numFmtId="0" fontId="4" fillId="3" borderId="5" xfId="2" applyNumberFormat="1" applyFont="1" applyBorder="1" applyAlignment="1">
      <alignment horizontal="center" vertical="center"/>
    </xf>
    <xf numFmtId="0" fontId="4" fillId="3" borderId="7" xfId="2" applyNumberFormat="1" applyFont="1" applyBorder="1" applyAlignment="1">
      <alignment horizontal="center" vertical="center"/>
    </xf>
    <xf numFmtId="165" fontId="4" fillId="5" borderId="3" xfId="4" applyNumberFormat="1" applyFont="1" applyBorder="1" applyAlignment="1">
      <alignment horizontal="center" vertical="center"/>
    </xf>
    <xf numFmtId="165" fontId="4" fillId="5" borderId="1" xfId="4" applyNumberFormat="1" applyFont="1" applyBorder="1" applyAlignment="1">
      <alignment horizontal="center" vertical="center"/>
    </xf>
    <xf numFmtId="165" fontId="4" fillId="5" borderId="8" xfId="4" applyNumberFormat="1" applyFont="1" applyBorder="1" applyAlignment="1">
      <alignment horizontal="center" vertical="center"/>
    </xf>
    <xf numFmtId="1" fontId="4" fillId="5" borderId="4" xfId="4" applyNumberFormat="1" applyFont="1" applyBorder="1" applyAlignment="1">
      <alignment horizontal="center" vertical="center"/>
    </xf>
    <xf numFmtId="1" fontId="4" fillId="5" borderId="6" xfId="4" applyNumberFormat="1" applyFont="1" applyBorder="1" applyAlignment="1">
      <alignment horizontal="center" vertical="center"/>
    </xf>
    <xf numFmtId="1" fontId="4" fillId="5" borderId="9" xfId="4" applyNumberFormat="1" applyFont="1" applyBorder="1" applyAlignment="1">
      <alignment horizontal="center" vertical="center"/>
    </xf>
    <xf numFmtId="1" fontId="4" fillId="4" borderId="4" xfId="3" applyNumberFormat="1" applyFont="1" applyBorder="1" applyAlignment="1">
      <alignment horizontal="center" vertical="center"/>
    </xf>
    <xf numFmtId="1" fontId="4" fillId="4" borderId="6" xfId="3" applyNumberFormat="1" applyFont="1" applyBorder="1" applyAlignment="1">
      <alignment horizontal="center" vertical="center"/>
    </xf>
    <xf numFmtId="1" fontId="4" fillId="4" borderId="9" xfId="3" applyNumberFormat="1" applyFont="1" applyBorder="1" applyAlignment="1">
      <alignment horizontal="center" vertical="center"/>
    </xf>
    <xf numFmtId="0" fontId="4" fillId="6" borderId="20" xfId="5" applyNumberFormat="1" applyFont="1" applyBorder="1" applyAlignment="1">
      <alignment horizontal="center" vertical="center"/>
    </xf>
    <xf numFmtId="0" fontId="4" fillId="6" borderId="4" xfId="5" applyNumberFormat="1" applyFont="1" applyBorder="1" applyAlignment="1">
      <alignment horizontal="center" vertical="center"/>
    </xf>
    <xf numFmtId="0" fontId="4" fillId="6" borderId="16" xfId="5" applyNumberFormat="1" applyFont="1" applyBorder="1" applyAlignment="1">
      <alignment horizontal="center" vertical="center"/>
    </xf>
    <xf numFmtId="0" fontId="4" fillId="6" borderId="6" xfId="5" applyNumberFormat="1" applyFont="1" applyBorder="1" applyAlignment="1">
      <alignment horizontal="center" vertical="center"/>
    </xf>
    <xf numFmtId="0" fontId="4" fillId="6" borderId="37" xfId="5" applyNumberFormat="1" applyFont="1" applyBorder="1" applyAlignment="1">
      <alignment horizontal="center" vertical="center"/>
    </xf>
    <xf numFmtId="0" fontId="4" fillId="6" borderId="21" xfId="5" applyNumberFormat="1" applyFont="1" applyBorder="1" applyAlignment="1">
      <alignment horizontal="center" vertical="center"/>
    </xf>
    <xf numFmtId="0" fontId="4" fillId="6" borderId="9" xfId="5" applyNumberFormat="1" applyFont="1" applyBorder="1" applyAlignment="1">
      <alignment horizontal="center" vertical="center"/>
    </xf>
    <xf numFmtId="0" fontId="4" fillId="2" borderId="26" xfId="1" applyFont="1" applyBorder="1" applyAlignment="1">
      <alignment horizontal="center" vertical="center"/>
    </xf>
    <xf numFmtId="165" fontId="4" fillId="5" borderId="14" xfId="4" applyNumberFormat="1" applyFont="1" applyBorder="1" applyAlignment="1">
      <alignment horizontal="center" vertical="center"/>
    </xf>
    <xf numFmtId="0" fontId="4" fillId="6" borderId="26" xfId="5" applyFont="1" applyBorder="1" applyAlignment="1">
      <alignment horizontal="center" vertical="center"/>
    </xf>
    <xf numFmtId="167" fontId="2" fillId="6" borderId="3" xfId="5" applyNumberFormat="1" applyBorder="1" applyAlignment="1">
      <alignment horizontal="center" vertical="center"/>
    </xf>
    <xf numFmtId="167" fontId="2" fillId="6" borderId="4" xfId="5" applyNumberForma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9" xfId="5" applyFont="1" applyBorder="1" applyAlignment="1">
      <alignment horizontal="center" vertical="center"/>
    </xf>
    <xf numFmtId="1" fontId="4" fillId="3" borderId="14" xfId="2" applyNumberFormat="1" applyFont="1" applyBorder="1" applyAlignment="1">
      <alignment horizontal="center" vertical="center"/>
    </xf>
    <xf numFmtId="166" fontId="4" fillId="5" borderId="26" xfId="4" applyNumberFormat="1" applyFont="1" applyBorder="1" applyAlignment="1">
      <alignment horizontal="center" vertical="center"/>
    </xf>
    <xf numFmtId="1" fontId="4" fillId="4" borderId="38" xfId="3" applyNumberFormat="1" applyFont="1" applyBorder="1" applyAlignment="1">
      <alignment horizontal="center" vertical="center"/>
    </xf>
    <xf numFmtId="1" fontId="4" fillId="4" borderId="26" xfId="3" applyNumberFormat="1" applyFont="1" applyBorder="1" applyAlignment="1">
      <alignment horizontal="center" vertical="center"/>
    </xf>
    <xf numFmtId="0" fontId="4" fillId="3" borderId="4" xfId="2" applyNumberFormat="1" applyFont="1" applyBorder="1" applyAlignment="1">
      <alignment horizontal="center" vertical="center"/>
    </xf>
    <xf numFmtId="0" fontId="4" fillId="5" borderId="2" xfId="4" applyNumberFormat="1" applyFont="1" applyBorder="1" applyAlignment="1">
      <alignment horizontal="center" vertical="center"/>
    </xf>
    <xf numFmtId="0" fontId="1" fillId="5" borderId="3" xfId="4" applyNumberFormat="1" applyBorder="1" applyAlignment="1">
      <alignment horizontal="center" vertical="center"/>
    </xf>
    <xf numFmtId="0" fontId="4" fillId="5" borderId="3" xfId="4" applyNumberFormat="1" applyFont="1" applyBorder="1" applyAlignment="1">
      <alignment horizontal="center" vertical="center"/>
    </xf>
    <xf numFmtId="0" fontId="4" fillId="5" borderId="4" xfId="4" applyNumberFormat="1" applyFont="1" applyBorder="1" applyAlignment="1">
      <alignment horizontal="center" vertical="center"/>
    </xf>
    <xf numFmtId="0" fontId="1" fillId="4" borderId="20" xfId="3" applyNumberFormat="1" applyBorder="1" applyAlignment="1">
      <alignment horizontal="center" vertical="center"/>
    </xf>
    <xf numFmtId="0" fontId="4" fillId="4" borderId="4" xfId="3" applyNumberFormat="1" applyFont="1" applyBorder="1" applyAlignment="1">
      <alignment horizontal="center" vertical="center"/>
    </xf>
    <xf numFmtId="0" fontId="2" fillId="6" borderId="2" xfId="5" applyNumberFormat="1" applyBorder="1" applyAlignment="1">
      <alignment horizontal="center" vertical="center"/>
    </xf>
    <xf numFmtId="0" fontId="4" fillId="3" borderId="6" xfId="2" applyNumberFormat="1" applyFont="1" applyBorder="1" applyAlignment="1">
      <alignment horizontal="center" vertical="center"/>
    </xf>
    <xf numFmtId="0" fontId="4" fillId="5" borderId="5" xfId="4" applyNumberFormat="1" applyFont="1" applyBorder="1" applyAlignment="1">
      <alignment horizontal="center" vertical="center"/>
    </xf>
    <xf numFmtId="0" fontId="1" fillId="5" borderId="1" xfId="4" applyNumberFormat="1" applyBorder="1" applyAlignment="1">
      <alignment horizontal="center" vertical="center"/>
    </xf>
    <xf numFmtId="0" fontId="4" fillId="5" borderId="1" xfId="4" applyNumberFormat="1" applyFont="1" applyBorder="1" applyAlignment="1">
      <alignment horizontal="center" vertical="center"/>
    </xf>
    <xf numFmtId="0" fontId="4" fillId="5" borderId="6" xfId="4" applyNumberFormat="1" applyFont="1" applyBorder="1" applyAlignment="1">
      <alignment horizontal="center" vertical="center"/>
    </xf>
    <xf numFmtId="0" fontId="1" fillId="4" borderId="16" xfId="3" applyNumberFormat="1" applyBorder="1" applyAlignment="1">
      <alignment horizontal="center" vertical="center"/>
    </xf>
    <xf numFmtId="0" fontId="4" fillId="4" borderId="6" xfId="3" applyNumberFormat="1" applyFont="1" applyBorder="1" applyAlignment="1">
      <alignment horizontal="center" vertical="center"/>
    </xf>
    <xf numFmtId="0" fontId="2" fillId="6" borderId="5" xfId="5" applyNumberFormat="1" applyBorder="1" applyAlignment="1">
      <alignment horizontal="center" vertical="center"/>
    </xf>
    <xf numFmtId="0" fontId="1" fillId="5" borderId="18" xfId="4" applyNumberFormat="1" applyBorder="1" applyAlignment="1">
      <alignment horizontal="center" vertical="center"/>
    </xf>
    <xf numFmtId="0" fontId="1" fillId="5" borderId="35" xfId="4" applyNumberFormat="1" applyBorder="1" applyAlignment="1">
      <alignment horizontal="center" vertical="center"/>
    </xf>
    <xf numFmtId="0" fontId="1" fillId="4" borderId="37" xfId="3" applyNumberFormat="1" applyBorder="1" applyAlignment="1">
      <alignment horizontal="center" vertical="center"/>
    </xf>
    <xf numFmtId="0" fontId="2" fillId="6" borderId="34" xfId="5" applyNumberFormat="1" applyBorder="1" applyAlignment="1">
      <alignment horizontal="center" vertical="center"/>
    </xf>
    <xf numFmtId="0" fontId="4" fillId="3" borderId="9" xfId="2" applyNumberFormat="1" applyFont="1" applyBorder="1" applyAlignment="1">
      <alignment horizontal="center" vertical="center"/>
    </xf>
    <xf numFmtId="0" fontId="4" fillId="5" borderId="7" xfId="4" applyNumberFormat="1" applyFont="1" applyBorder="1" applyAlignment="1">
      <alignment horizontal="center" vertical="center"/>
    </xf>
    <xf numFmtId="0" fontId="1" fillId="5" borderId="8" xfId="4" applyNumberFormat="1" applyBorder="1" applyAlignment="1">
      <alignment horizontal="center" vertical="center"/>
    </xf>
    <xf numFmtId="0" fontId="4" fillId="5" borderId="8" xfId="4" applyNumberFormat="1" applyFont="1" applyBorder="1" applyAlignment="1">
      <alignment horizontal="center" vertical="center"/>
    </xf>
    <xf numFmtId="0" fontId="4" fillId="5" borderId="9" xfId="4" applyNumberFormat="1" applyFont="1" applyBorder="1" applyAlignment="1">
      <alignment horizontal="center" vertical="center"/>
    </xf>
    <xf numFmtId="0" fontId="1" fillId="4" borderId="21" xfId="3" applyNumberFormat="1" applyBorder="1" applyAlignment="1">
      <alignment horizontal="center" vertical="center"/>
    </xf>
    <xf numFmtId="0" fontId="4" fillId="4" borderId="9" xfId="3" applyNumberFormat="1" applyFont="1" applyBorder="1" applyAlignment="1">
      <alignment horizontal="center" vertical="center"/>
    </xf>
    <xf numFmtId="0" fontId="2" fillId="6" borderId="7" xfId="5" applyNumberFormat="1" applyBorder="1" applyAlignment="1">
      <alignment horizontal="center" vertical="center"/>
    </xf>
    <xf numFmtId="0" fontId="4" fillId="2" borderId="26" xfId="1" applyNumberFormat="1" applyFont="1" applyBorder="1" applyAlignment="1">
      <alignment horizontal="center" vertical="center"/>
    </xf>
    <xf numFmtId="0" fontId="4" fillId="3" borderId="14" xfId="2" applyNumberFormat="1" applyFont="1" applyBorder="1" applyAlignment="1">
      <alignment horizontal="center" vertical="center"/>
    </xf>
    <xf numFmtId="0" fontId="4" fillId="5" borderId="26" xfId="4" applyNumberFormat="1" applyFont="1" applyBorder="1" applyAlignment="1">
      <alignment horizontal="center" vertical="center"/>
    </xf>
    <xf numFmtId="0" fontId="4" fillId="5" borderId="14" xfId="4" applyNumberFormat="1" applyFont="1" applyBorder="1" applyAlignment="1">
      <alignment horizontal="center" vertical="center"/>
    </xf>
    <xf numFmtId="0" fontId="4" fillId="4" borderId="26" xfId="3" applyNumberFormat="1" applyFont="1" applyBorder="1" applyAlignment="1">
      <alignment horizontal="center" vertical="center"/>
    </xf>
    <xf numFmtId="0" fontId="4" fillId="4" borderId="38" xfId="3" applyNumberFormat="1" applyFont="1" applyBorder="1" applyAlignment="1">
      <alignment horizontal="center" vertical="center"/>
    </xf>
    <xf numFmtId="0" fontId="4" fillId="6" borderId="26" xfId="5" applyNumberFormat="1" applyFont="1" applyBorder="1" applyAlignment="1">
      <alignment horizontal="center" vertical="center"/>
    </xf>
    <xf numFmtId="0" fontId="4" fillId="6" borderId="8" xfId="5" applyNumberFormat="1" applyFont="1" applyBorder="1" applyAlignment="1">
      <alignment horizontal="center" vertical="center"/>
    </xf>
    <xf numFmtId="1" fontId="1" fillId="2" borderId="9" xfId="1" applyNumberFormat="1" applyBorder="1" applyAlignment="1">
      <alignment horizontal="center" vertical="center"/>
    </xf>
    <xf numFmtId="0" fontId="3" fillId="4" borderId="0" xfId="3" applyFont="1" applyBorder="1" applyAlignment="1">
      <alignment horizontal="center" vertical="center"/>
    </xf>
    <xf numFmtId="0" fontId="3" fillId="4" borderId="32" xfId="3" applyFont="1" applyBorder="1" applyAlignment="1">
      <alignment horizontal="center" vertical="center"/>
    </xf>
    <xf numFmtId="0" fontId="3" fillId="6" borderId="29" xfId="5" applyFont="1" applyBorder="1" applyAlignment="1">
      <alignment horizontal="center" vertical="center"/>
    </xf>
    <xf numFmtId="0" fontId="3" fillId="6" borderId="30" xfId="5" applyFont="1" applyBorder="1" applyAlignment="1">
      <alignment horizontal="center" vertical="center"/>
    </xf>
    <xf numFmtId="0" fontId="3" fillId="6" borderId="15" xfId="5" applyFont="1" applyBorder="1" applyAlignment="1">
      <alignment horizontal="center" vertical="center"/>
    </xf>
    <xf numFmtId="0" fontId="3" fillId="6" borderId="2" xfId="5" applyFont="1" applyBorder="1" applyAlignment="1">
      <alignment horizontal="center" vertical="center"/>
    </xf>
    <xf numFmtId="0" fontId="3" fillId="6" borderId="3" xfId="5" applyFont="1" applyBorder="1" applyAlignment="1">
      <alignment horizontal="center" vertical="center"/>
    </xf>
    <xf numFmtId="0" fontId="3" fillId="6" borderId="7" xfId="5" applyFont="1" applyBorder="1" applyAlignment="1">
      <alignment horizontal="center" vertical="center"/>
    </xf>
    <xf numFmtId="0" fontId="3" fillId="6" borderId="8" xfId="5" applyFont="1" applyBorder="1" applyAlignment="1">
      <alignment horizontal="center" vertical="center"/>
    </xf>
    <xf numFmtId="0" fontId="3" fillId="5" borderId="24" xfId="4" applyFont="1" applyBorder="1" applyAlignment="1">
      <alignment horizontal="center" vertical="center"/>
    </xf>
    <xf numFmtId="0" fontId="3" fillId="5" borderId="17" xfId="4" applyFont="1" applyBorder="1" applyAlignment="1">
      <alignment horizontal="center" vertical="center"/>
    </xf>
    <xf numFmtId="0" fontId="3" fillId="5" borderId="39" xfId="4" applyFont="1" applyBorder="1" applyAlignment="1">
      <alignment horizontal="center" vertical="center"/>
    </xf>
    <xf numFmtId="0" fontId="3" fillId="5" borderId="25" xfId="4" applyFont="1" applyBorder="1" applyAlignment="1">
      <alignment horizontal="center" vertical="center"/>
    </xf>
    <xf numFmtId="0" fontId="3" fillId="5" borderId="40" xfId="4" applyFont="1" applyBorder="1" applyAlignment="1">
      <alignment horizontal="center" vertical="center"/>
    </xf>
    <xf numFmtId="0" fontId="3" fillId="5" borderId="19" xfId="4" applyFont="1" applyBorder="1" applyAlignment="1">
      <alignment horizontal="center" vertical="center"/>
    </xf>
    <xf numFmtId="0" fontId="3" fillId="5" borderId="16" xfId="4" applyFont="1" applyBorder="1" applyAlignment="1">
      <alignment horizontal="center" vertical="center"/>
    </xf>
    <xf numFmtId="0" fontId="3" fillId="4" borderId="29" xfId="3" applyFont="1" applyBorder="1" applyAlignment="1">
      <alignment horizontal="center" vertical="center"/>
    </xf>
    <xf numFmtId="0" fontId="3" fillId="4" borderId="30" xfId="3" applyFont="1" applyBorder="1" applyAlignment="1">
      <alignment horizontal="center" vertical="center"/>
    </xf>
    <xf numFmtId="0" fontId="3" fillId="4" borderId="15" xfId="3" applyFont="1" applyBorder="1" applyAlignment="1">
      <alignment horizontal="center" vertical="center"/>
    </xf>
    <xf numFmtId="0" fontId="3" fillId="5" borderId="22" xfId="4" applyFont="1" applyBorder="1" applyAlignment="1">
      <alignment horizontal="center" vertical="center"/>
    </xf>
    <xf numFmtId="0" fontId="3" fillId="5" borderId="21" xfId="4" applyFont="1" applyBorder="1" applyAlignment="1">
      <alignment horizontal="center" vertical="center"/>
    </xf>
    <xf numFmtId="0" fontId="3" fillId="4" borderId="28" xfId="3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3" borderId="13" xfId="2" applyFont="1" applyBorder="1" applyAlignment="1">
      <alignment horizontal="center" vertical="center"/>
    </xf>
    <xf numFmtId="168" fontId="1" fillId="3" borderId="33" xfId="2" applyNumberFormat="1" applyBorder="1" applyAlignment="1">
      <alignment horizontal="center" vertical="center"/>
    </xf>
    <xf numFmtId="168" fontId="1" fillId="3" borderId="15" xfId="2" applyNumberFormat="1" applyBorder="1" applyAlignment="1">
      <alignment horizontal="center" vertical="center"/>
    </xf>
    <xf numFmtId="0" fontId="3" fillId="5" borderId="29" xfId="4" applyFont="1" applyBorder="1" applyAlignment="1">
      <alignment horizontal="center" vertical="center"/>
    </xf>
    <xf numFmtId="0" fontId="3" fillId="5" borderId="30" xfId="4" applyFont="1" applyBorder="1" applyAlignment="1">
      <alignment horizontal="center" vertical="center"/>
    </xf>
    <xf numFmtId="0" fontId="3" fillId="5" borderId="15" xfId="4" applyFont="1" applyBorder="1" applyAlignment="1">
      <alignment horizontal="center" vertical="center"/>
    </xf>
    <xf numFmtId="0" fontId="3" fillId="2" borderId="17" xfId="1" applyFont="1" applyBorder="1" applyAlignment="1">
      <alignment horizontal="center" vertical="center"/>
    </xf>
    <xf numFmtId="0" fontId="3" fillId="2" borderId="18" xfId="1" applyFont="1" applyBorder="1" applyAlignment="1">
      <alignment horizontal="center" vertical="center"/>
    </xf>
    <xf numFmtId="0" fontId="3" fillId="2" borderId="23" xfId="1" applyFont="1" applyBorder="1" applyAlignment="1">
      <alignment horizontal="center" vertical="center"/>
    </xf>
    <xf numFmtId="0" fontId="3" fillId="2" borderId="29" xfId="1" applyFont="1" applyBorder="1" applyAlignment="1">
      <alignment horizontal="center" vertical="center"/>
    </xf>
    <xf numFmtId="0" fontId="3" fillId="2" borderId="30" xfId="1" applyFont="1" applyBorder="1" applyAlignment="1">
      <alignment horizontal="center" vertical="center"/>
    </xf>
    <xf numFmtId="0" fontId="3" fillId="2" borderId="15" xfId="1" applyFont="1" applyBorder="1" applyAlignment="1">
      <alignment horizontal="center" vertical="center"/>
    </xf>
    <xf numFmtId="1" fontId="1" fillId="2" borderId="21" xfId="1" applyNumberFormat="1" applyBorder="1" applyAlignment="1">
      <alignment horizontal="center" vertical="center"/>
    </xf>
    <xf numFmtId="1" fontId="1" fillId="2" borderId="8" xfId="1" applyNumberFormat="1" applyBorder="1" applyAlignment="1">
      <alignment horizontal="center" vertical="center"/>
    </xf>
    <xf numFmtId="1" fontId="1" fillId="2" borderId="9" xfId="1" applyNumberForma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3" fillId="3" borderId="28" xfId="2" applyFont="1" applyBorder="1" applyAlignment="1">
      <alignment horizontal="center" vertical="center"/>
    </xf>
  </cellXfs>
  <cellStyles count="6">
    <cellStyle name="Accent1" xfId="1" builtinId="29"/>
    <cellStyle name="Accent2" xfId="2" builtinId="33"/>
    <cellStyle name="Accent3" xfId="3" builtinId="37"/>
    <cellStyle name="Accent4" xfId="4" builtinId="41"/>
    <cellStyle name="Accent6" xfId="5" builtinId="49"/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R22"/>
  <sheetViews>
    <sheetView zoomScale="85" zoomScaleNormal="85" workbookViewId="0">
      <selection activeCell="H2" sqref="H2:H10"/>
    </sheetView>
  </sheetViews>
  <sheetFormatPr defaultRowHeight="14.4" x14ac:dyDescent="0.3"/>
  <cols>
    <col min="1" max="1" width="2.44140625" customWidth="1"/>
    <col min="2" max="2" width="2.6640625" customWidth="1"/>
    <col min="3" max="3" width="6.109375" bestFit="1" customWidth="1"/>
    <col min="4" max="4" width="10" bestFit="1" customWidth="1"/>
    <col min="5" max="6" width="12.5546875" bestFit="1" customWidth="1"/>
    <col min="7" max="7" width="11" bestFit="1" customWidth="1"/>
    <col min="8" max="8" width="14.33203125" customWidth="1"/>
    <col min="9" max="9" width="11.6640625" customWidth="1"/>
    <col min="10" max="11" width="12.6640625" customWidth="1"/>
    <col min="12" max="12" width="18.6640625" customWidth="1"/>
    <col min="13" max="13" width="15.5546875" customWidth="1"/>
    <col min="14" max="14" width="13.6640625" bestFit="1" customWidth="1"/>
    <col min="15" max="15" width="13.44140625" customWidth="1"/>
    <col min="16" max="16" width="11.5546875" bestFit="1" customWidth="1"/>
    <col min="17" max="17" width="13.109375" customWidth="1"/>
    <col min="18" max="18" width="12.88671875" bestFit="1" customWidth="1"/>
    <col min="19" max="19" width="10.109375" customWidth="1"/>
    <col min="20" max="21" width="12.88671875" bestFit="1" customWidth="1"/>
  </cols>
  <sheetData>
    <row r="1" spans="2:18" s="1" customFormat="1" ht="70.5" customHeight="1" thickBot="1" x14ac:dyDescent="0.35">
      <c r="B1" s="39"/>
      <c r="C1" s="19" t="s">
        <v>0</v>
      </c>
      <c r="D1" s="20" t="s">
        <v>1</v>
      </c>
      <c r="E1" s="20" t="s">
        <v>2</v>
      </c>
      <c r="F1" s="21" t="s">
        <v>3</v>
      </c>
      <c r="G1" s="22" t="s">
        <v>4</v>
      </c>
      <c r="H1" s="23" t="s">
        <v>5</v>
      </c>
      <c r="I1" s="24" t="s">
        <v>6</v>
      </c>
      <c r="J1" s="25" t="s">
        <v>7</v>
      </c>
      <c r="K1" s="26" t="s">
        <v>8</v>
      </c>
      <c r="L1" s="27" t="s">
        <v>9</v>
      </c>
      <c r="M1" s="28" t="s">
        <v>10</v>
      </c>
      <c r="N1" s="37" t="s">
        <v>11</v>
      </c>
      <c r="O1" s="29" t="s">
        <v>12</v>
      </c>
      <c r="P1" s="30" t="s">
        <v>13</v>
      </c>
      <c r="Q1" s="32" t="s">
        <v>14</v>
      </c>
      <c r="R1" s="42" t="s">
        <v>15</v>
      </c>
    </row>
    <row r="2" spans="2:18" ht="15.6" x14ac:dyDescent="0.3">
      <c r="B2" s="40"/>
      <c r="C2" s="2">
        <v>1</v>
      </c>
      <c r="D2" s="3" t="s">
        <v>16</v>
      </c>
      <c r="E2" s="3" t="s">
        <v>17</v>
      </c>
      <c r="F2" s="4">
        <v>2019130029</v>
      </c>
      <c r="G2" s="66"/>
      <c r="H2" s="16">
        <v>43744</v>
      </c>
      <c r="I2" s="95"/>
      <c r="J2" s="96"/>
      <c r="K2" s="97"/>
      <c r="L2" s="98"/>
      <c r="M2" s="99"/>
      <c r="N2" s="100"/>
      <c r="O2" s="101"/>
      <c r="P2" s="102"/>
      <c r="Q2" s="77"/>
      <c r="R2" s="78"/>
    </row>
    <row r="3" spans="2:18" ht="15.6" x14ac:dyDescent="0.3">
      <c r="B3" s="40"/>
      <c r="C3" s="7">
        <v>2</v>
      </c>
      <c r="D3" s="8" t="s">
        <v>18</v>
      </c>
      <c r="E3" s="8" t="s">
        <v>19</v>
      </c>
      <c r="F3" s="9">
        <v>2019130038</v>
      </c>
      <c r="G3" s="66"/>
      <c r="H3" s="17">
        <v>43754</v>
      </c>
      <c r="I3" s="103"/>
      <c r="J3" s="104"/>
      <c r="K3" s="105"/>
      <c r="L3" s="106"/>
      <c r="M3" s="107"/>
      <c r="N3" s="108"/>
      <c r="O3" s="109"/>
      <c r="P3" s="110"/>
      <c r="Q3" s="79"/>
      <c r="R3" s="80"/>
    </row>
    <row r="4" spans="2:18" ht="15.6" x14ac:dyDescent="0.3">
      <c r="B4" s="40"/>
      <c r="C4" s="7">
        <v>3</v>
      </c>
      <c r="D4" s="8" t="s">
        <v>20</v>
      </c>
      <c r="E4" s="8" t="s">
        <v>21</v>
      </c>
      <c r="F4" s="9">
        <v>2018230012</v>
      </c>
      <c r="G4" s="66"/>
      <c r="H4" s="17">
        <v>43383</v>
      </c>
      <c r="I4" s="103"/>
      <c r="J4" s="104"/>
      <c r="K4" s="105"/>
      <c r="L4" s="106"/>
      <c r="M4" s="107"/>
      <c r="N4" s="108"/>
      <c r="O4" s="109"/>
      <c r="P4" s="110"/>
      <c r="Q4" s="79"/>
      <c r="R4" s="80"/>
    </row>
    <row r="5" spans="2:18" ht="15.6" x14ac:dyDescent="0.3">
      <c r="B5" s="40"/>
      <c r="C5" s="7">
        <v>4</v>
      </c>
      <c r="D5" s="8" t="s">
        <v>22</v>
      </c>
      <c r="E5" s="8" t="s">
        <v>23</v>
      </c>
      <c r="F5" s="9">
        <v>2018200001</v>
      </c>
      <c r="G5" s="66"/>
      <c r="H5" s="17">
        <v>43400</v>
      </c>
      <c r="I5" s="103"/>
      <c r="J5" s="104"/>
      <c r="K5" s="111"/>
      <c r="L5" s="106"/>
      <c r="M5" s="107"/>
      <c r="N5" s="108"/>
      <c r="O5" s="109"/>
      <c r="P5" s="110"/>
      <c r="Q5" s="79"/>
      <c r="R5" s="80"/>
    </row>
    <row r="6" spans="2:18" ht="15.6" x14ac:dyDescent="0.3">
      <c r="B6" s="40"/>
      <c r="C6" s="7">
        <v>5</v>
      </c>
      <c r="D6" s="8" t="s">
        <v>24</v>
      </c>
      <c r="E6" s="8" t="s">
        <v>25</v>
      </c>
      <c r="F6" s="9">
        <v>2019230077</v>
      </c>
      <c r="G6" s="66"/>
      <c r="H6" s="17">
        <v>43761</v>
      </c>
      <c r="I6" s="103"/>
      <c r="J6" s="104"/>
      <c r="K6" s="111"/>
      <c r="L6" s="106"/>
      <c r="M6" s="107"/>
      <c r="N6" s="108"/>
      <c r="O6" s="109"/>
      <c r="P6" s="110"/>
      <c r="Q6" s="79"/>
      <c r="R6" s="80"/>
    </row>
    <row r="7" spans="2:18" ht="15.6" x14ac:dyDescent="0.3">
      <c r="B7" s="40"/>
      <c r="C7" s="7">
        <v>6</v>
      </c>
      <c r="D7" s="8" t="s">
        <v>26</v>
      </c>
      <c r="E7" s="8" t="s">
        <v>27</v>
      </c>
      <c r="F7" s="9">
        <v>2019230054</v>
      </c>
      <c r="G7" s="66"/>
      <c r="H7" s="17">
        <v>43761</v>
      </c>
      <c r="I7" s="103"/>
      <c r="J7" s="104"/>
      <c r="K7" s="105"/>
      <c r="L7" s="106"/>
      <c r="M7" s="107"/>
      <c r="N7" s="108"/>
      <c r="O7" s="109"/>
      <c r="P7" s="110"/>
      <c r="Q7" s="79"/>
      <c r="R7" s="80"/>
    </row>
    <row r="8" spans="2:18" ht="15.6" x14ac:dyDescent="0.3">
      <c r="B8" s="40"/>
      <c r="C8" s="7">
        <v>7</v>
      </c>
      <c r="D8" s="8" t="s">
        <v>24</v>
      </c>
      <c r="E8" s="8" t="s">
        <v>28</v>
      </c>
      <c r="F8" s="9">
        <v>2019230065</v>
      </c>
      <c r="G8" s="66"/>
      <c r="H8" s="17">
        <v>43761</v>
      </c>
      <c r="I8" s="103"/>
      <c r="J8" s="104"/>
      <c r="K8" s="105"/>
      <c r="L8" s="106"/>
      <c r="M8" s="107"/>
      <c r="N8" s="108"/>
      <c r="O8" s="109"/>
      <c r="P8" s="110"/>
      <c r="Q8" s="79"/>
      <c r="R8" s="80"/>
    </row>
    <row r="9" spans="2:18" ht="15.6" x14ac:dyDescent="0.3">
      <c r="B9" s="40"/>
      <c r="C9" s="7">
        <v>8</v>
      </c>
      <c r="D9" s="53" t="s">
        <v>29</v>
      </c>
      <c r="E9" s="53" t="s">
        <v>30</v>
      </c>
      <c r="F9" s="54">
        <v>2019230031</v>
      </c>
      <c r="G9" s="66"/>
      <c r="H9" s="55">
        <v>43751</v>
      </c>
      <c r="I9" s="103"/>
      <c r="J9" s="104"/>
      <c r="K9" s="112"/>
      <c r="L9" s="106"/>
      <c r="M9" s="107"/>
      <c r="N9" s="113"/>
      <c r="O9" s="109"/>
      <c r="P9" s="114"/>
      <c r="Q9" s="81"/>
      <c r="R9" s="80"/>
    </row>
    <row r="10" spans="2:18" ht="16.2" thickBot="1" x14ac:dyDescent="0.35">
      <c r="B10" s="40"/>
      <c r="C10" s="12">
        <v>9</v>
      </c>
      <c r="D10" s="13" t="s">
        <v>31</v>
      </c>
      <c r="E10" s="13" t="s">
        <v>32</v>
      </c>
      <c r="F10" s="131">
        <v>2019230083</v>
      </c>
      <c r="G10" s="67"/>
      <c r="H10" s="18">
        <v>43761</v>
      </c>
      <c r="I10" s="115"/>
      <c r="J10" s="116"/>
      <c r="K10" s="117"/>
      <c r="L10" s="118"/>
      <c r="M10" s="119"/>
      <c r="N10" s="120"/>
      <c r="O10" s="121"/>
      <c r="P10" s="122"/>
      <c r="Q10" s="82"/>
      <c r="R10" s="83"/>
    </row>
    <row r="11" spans="2:18" ht="15" thickBot="1" x14ac:dyDescent="0.35"/>
    <row r="12" spans="2:18" ht="29.4" thickBot="1" x14ac:dyDescent="0.35">
      <c r="C12" s="47"/>
      <c r="D12" s="47"/>
      <c r="E12" s="47"/>
      <c r="F12" s="47"/>
      <c r="O12" s="40"/>
      <c r="P12" s="31" t="s">
        <v>33</v>
      </c>
      <c r="Q12" s="32" t="s">
        <v>34</v>
      </c>
      <c r="R12" s="42" t="s">
        <v>35</v>
      </c>
    </row>
    <row r="13" spans="2:18" ht="16.2" thickBot="1" x14ac:dyDescent="0.35">
      <c r="B13" s="40"/>
      <c r="C13" s="161" t="s">
        <v>36</v>
      </c>
      <c r="D13" s="162"/>
      <c r="E13" s="162"/>
      <c r="F13" s="163"/>
      <c r="G13" s="59"/>
      <c r="H13" s="164" t="s">
        <v>37</v>
      </c>
      <c r="I13" s="165"/>
      <c r="J13" s="165"/>
      <c r="K13" s="165"/>
      <c r="L13" s="166"/>
      <c r="M13" s="123"/>
      <c r="O13" s="40"/>
      <c r="P13" s="6"/>
      <c r="Q13" s="33"/>
      <c r="R13" s="43"/>
    </row>
    <row r="14" spans="2:18" ht="16.2" thickBot="1" x14ac:dyDescent="0.35">
      <c r="B14" s="40"/>
      <c r="C14" s="167">
        <v>2019000000</v>
      </c>
      <c r="D14" s="168"/>
      <c r="E14" s="168">
        <v>2020000000</v>
      </c>
      <c r="F14" s="169"/>
      <c r="G14" s="59"/>
      <c r="H14" s="170" t="s">
        <v>38</v>
      </c>
      <c r="I14" s="170"/>
      <c r="J14" s="170"/>
      <c r="K14" s="170"/>
      <c r="L14" s="171"/>
      <c r="M14" s="124"/>
      <c r="O14" s="40"/>
      <c r="P14" s="11"/>
      <c r="Q14" s="34"/>
      <c r="R14" s="44"/>
    </row>
    <row r="15" spans="2:18" ht="16.2" thickBot="1" x14ac:dyDescent="0.35">
      <c r="B15" s="40"/>
      <c r="C15" s="154" t="s">
        <v>39</v>
      </c>
      <c r="D15" s="155"/>
      <c r="E15" s="156">
        <v>43803</v>
      </c>
      <c r="F15" s="157"/>
      <c r="G15" s="59"/>
      <c r="H15" s="158" t="s">
        <v>40</v>
      </c>
      <c r="I15" s="159"/>
      <c r="J15" s="159"/>
      <c r="K15" s="159"/>
      <c r="L15" s="160"/>
      <c r="M15" s="125"/>
      <c r="O15" s="40"/>
      <c r="P15" s="11"/>
      <c r="Q15" s="34"/>
      <c r="R15" s="44"/>
    </row>
    <row r="16" spans="2:18" ht="16.2" thickBot="1" x14ac:dyDescent="0.35">
      <c r="B16" s="40"/>
      <c r="C16" s="141" t="s">
        <v>41</v>
      </c>
      <c r="D16" s="141"/>
      <c r="E16" s="142"/>
      <c r="F16" s="52">
        <v>120.5468</v>
      </c>
      <c r="G16" s="59"/>
      <c r="H16" s="143" t="s">
        <v>42</v>
      </c>
      <c r="I16" s="144"/>
      <c r="J16" s="144"/>
      <c r="K16" s="144"/>
      <c r="L16" s="145"/>
      <c r="M16" s="126"/>
      <c r="O16" s="40"/>
      <c r="P16" s="11"/>
      <c r="Q16" s="34"/>
      <c r="R16" s="44"/>
    </row>
    <row r="17" spans="2:18" ht="16.2" thickBot="1" x14ac:dyDescent="0.35">
      <c r="B17" s="40"/>
      <c r="C17" s="146" t="s">
        <v>43</v>
      </c>
      <c r="D17" s="146"/>
      <c r="E17" s="147"/>
      <c r="F17" s="49">
        <v>3000</v>
      </c>
      <c r="G17" s="59"/>
      <c r="H17" s="148" t="s">
        <v>44</v>
      </c>
      <c r="I17" s="149"/>
      <c r="J17" s="149"/>
      <c r="K17" s="149"/>
      <c r="L17" s="150"/>
      <c r="M17" s="127"/>
      <c r="O17" s="40"/>
      <c r="P17" s="11"/>
      <c r="Q17" s="34"/>
      <c r="R17" s="44"/>
    </row>
    <row r="18" spans="2:18" ht="16.2" thickBot="1" x14ac:dyDescent="0.35">
      <c r="B18" s="40"/>
      <c r="C18" s="151" t="s">
        <v>45</v>
      </c>
      <c r="D18" s="151"/>
      <c r="E18" s="152"/>
      <c r="F18" s="50">
        <v>6</v>
      </c>
      <c r="G18" s="59"/>
      <c r="H18" s="132" t="s">
        <v>46</v>
      </c>
      <c r="I18" s="132"/>
      <c r="J18" s="132"/>
      <c r="K18" s="132"/>
      <c r="L18" s="153"/>
      <c r="M18" s="128"/>
      <c r="O18" s="40"/>
      <c r="P18" s="15"/>
      <c r="Q18" s="45"/>
      <c r="R18" s="46"/>
    </row>
    <row r="19" spans="2:18" ht="16.2" thickBot="1" x14ac:dyDescent="0.35">
      <c r="B19" s="40"/>
      <c r="C19" s="132" t="s">
        <v>47</v>
      </c>
      <c r="D19" s="132"/>
      <c r="E19" s="133"/>
      <c r="F19" s="51">
        <v>7</v>
      </c>
      <c r="G19" s="59"/>
      <c r="H19" s="134" t="s">
        <v>48</v>
      </c>
      <c r="I19" s="135"/>
      <c r="J19" s="135"/>
      <c r="K19" s="135"/>
      <c r="L19" s="136"/>
      <c r="M19" s="129"/>
    </row>
    <row r="20" spans="2:18" ht="15" thickBot="1" x14ac:dyDescent="0.35">
      <c r="C20" s="48"/>
      <c r="D20" s="48"/>
      <c r="E20" s="48"/>
      <c r="F20" s="48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2:18" x14ac:dyDescent="0.3">
      <c r="E21" s="40"/>
      <c r="F21" s="137" t="s">
        <v>49</v>
      </c>
      <c r="G21" s="138"/>
      <c r="H21" s="138"/>
      <c r="I21" s="87"/>
      <c r="J21" s="87"/>
      <c r="K21" s="87"/>
      <c r="L21" s="87"/>
      <c r="M21" s="87"/>
      <c r="N21" s="87"/>
      <c r="O21" s="87"/>
      <c r="P21" s="87"/>
      <c r="Q21" s="88"/>
    </row>
    <row r="22" spans="2:18" ht="16.2" thickBot="1" x14ac:dyDescent="0.35">
      <c r="E22" s="40"/>
      <c r="F22" s="139" t="s">
        <v>50</v>
      </c>
      <c r="G22" s="140"/>
      <c r="H22" s="140"/>
      <c r="I22" s="130"/>
      <c r="J22" s="130"/>
      <c r="K22" s="130"/>
      <c r="L22" s="130"/>
      <c r="M22" s="130"/>
      <c r="N22" s="130"/>
      <c r="O22" s="130"/>
      <c r="P22" s="130"/>
      <c r="Q22" s="83"/>
    </row>
  </sheetData>
  <mergeCells count="18">
    <mergeCell ref="C15:D15"/>
    <mergeCell ref="E15:F15"/>
    <mergeCell ref="H15:L15"/>
    <mergeCell ref="C13:F13"/>
    <mergeCell ref="H13:L13"/>
    <mergeCell ref="C14:D14"/>
    <mergeCell ref="E14:F14"/>
    <mergeCell ref="H14:L14"/>
    <mergeCell ref="C19:E19"/>
    <mergeCell ref="H19:L19"/>
    <mergeCell ref="F21:H21"/>
    <mergeCell ref="F22:H22"/>
    <mergeCell ref="C16:E16"/>
    <mergeCell ref="H16:L16"/>
    <mergeCell ref="C17:E17"/>
    <mergeCell ref="H17:L17"/>
    <mergeCell ref="C18:E18"/>
    <mergeCell ref="H18:L18"/>
  </mergeCells>
  <pageMargins left="0.7" right="0.7" top="0.75" bottom="0.75" header="0.3" footer="0.3"/>
  <pageSetup scale="61" fitToHeight="0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R22"/>
  <sheetViews>
    <sheetView tabSelected="1" workbookViewId="0">
      <selection activeCell="G2" sqref="G2"/>
    </sheetView>
  </sheetViews>
  <sheetFormatPr defaultRowHeight="14.4" x14ac:dyDescent="0.3"/>
  <cols>
    <col min="1" max="1" width="2.44140625" customWidth="1"/>
    <col min="2" max="2" width="2.6640625" customWidth="1"/>
    <col min="3" max="3" width="6.109375" bestFit="1" customWidth="1"/>
    <col min="4" max="4" width="10" bestFit="1" customWidth="1"/>
    <col min="5" max="6" width="12.5546875" bestFit="1" customWidth="1"/>
    <col min="7" max="7" width="11" bestFit="1" customWidth="1"/>
    <col min="8" max="8" width="14.33203125" customWidth="1"/>
    <col min="9" max="9" width="11.6640625" customWidth="1"/>
    <col min="10" max="11" width="12.6640625" customWidth="1"/>
    <col min="12" max="12" width="18.6640625" customWidth="1"/>
    <col min="13" max="13" width="15.5546875" customWidth="1"/>
    <col min="14" max="14" width="13.6640625" bestFit="1" customWidth="1"/>
    <col min="15" max="15" width="13.44140625" customWidth="1"/>
    <col min="16" max="16" width="11.5546875" bestFit="1" customWidth="1"/>
    <col min="17" max="17" width="13.109375" customWidth="1"/>
    <col min="18" max="18" width="12.88671875" bestFit="1" customWidth="1"/>
    <col min="19" max="19" width="10.109375" customWidth="1"/>
    <col min="20" max="21" width="12.88671875" bestFit="1" customWidth="1"/>
  </cols>
  <sheetData>
    <row r="1" spans="2:18" s="1" customFormat="1" ht="70.5" customHeight="1" thickBot="1" x14ac:dyDescent="0.35">
      <c r="B1" s="39"/>
      <c r="C1" s="19" t="s">
        <v>0</v>
      </c>
      <c r="D1" s="20" t="s">
        <v>1</v>
      </c>
      <c r="E1" s="20" t="s">
        <v>2</v>
      </c>
      <c r="F1" s="21" t="s">
        <v>3</v>
      </c>
      <c r="G1" s="22" t="s">
        <v>4</v>
      </c>
      <c r="H1" s="23" t="s">
        <v>5</v>
      </c>
      <c r="I1" s="24" t="s">
        <v>6</v>
      </c>
      <c r="J1" s="25" t="s">
        <v>7</v>
      </c>
      <c r="K1" s="26" t="s">
        <v>8</v>
      </c>
      <c r="L1" s="27" t="s">
        <v>9</v>
      </c>
      <c r="M1" s="28" t="s">
        <v>10</v>
      </c>
      <c r="N1" s="37" t="s">
        <v>11</v>
      </c>
      <c r="O1" s="29" t="s">
        <v>12</v>
      </c>
      <c r="P1" s="30" t="s">
        <v>13</v>
      </c>
      <c r="Q1" s="32" t="s">
        <v>14</v>
      </c>
      <c r="R1" s="42" t="s">
        <v>15</v>
      </c>
    </row>
    <row r="2" spans="2:18" ht="15.6" x14ac:dyDescent="0.3">
      <c r="B2" s="40"/>
      <c r="C2" s="2">
        <v>1</v>
      </c>
      <c r="D2" s="3" t="s">
        <v>16</v>
      </c>
      <c r="E2" s="3" t="s">
        <v>17</v>
      </c>
      <c r="F2" s="4">
        <v>2019130029</v>
      </c>
      <c r="G2" s="66" t="str">
        <f>IF(AND(F2&gt;=$C$14,F2&lt;$E$14),"1st year","2nd year")</f>
        <v>1st year</v>
      </c>
      <c r="H2" s="16">
        <v>43744</v>
      </c>
      <c r="I2" s="63">
        <f>DAYS360(H2,$E$15,TRUE)</f>
        <v>58</v>
      </c>
      <c r="J2" s="60">
        <f>$F$17/$F$18*$F$16</f>
        <v>60273.4</v>
      </c>
      <c r="K2" s="5">
        <v>4</v>
      </c>
      <c r="L2" s="68">
        <f>K2*J2/$F$16</f>
        <v>2000</v>
      </c>
      <c r="M2" s="71" t="str">
        <f>IF(K2=$F$18,"Yes","No")</f>
        <v>No</v>
      </c>
      <c r="N2" s="38">
        <v>4</v>
      </c>
      <c r="O2" s="74">
        <f>IF(N2&gt;=$F$19,0,$F$19-N2)</f>
        <v>3</v>
      </c>
      <c r="P2" s="6">
        <v>7.7</v>
      </c>
      <c r="Q2" s="77" t="str">
        <f t="shared" ref="Q2:Q10" si="0">LOOKUP(P2,$P$13:$P$18,$Q$13:$Q$18)</f>
        <v>61-70</v>
      </c>
      <c r="R2" s="78" t="str">
        <f>HLOOKUP(P2,$I$21:$O$22,2,FALSE)</f>
        <v>Bad</v>
      </c>
    </row>
    <row r="3" spans="2:18" ht="15.6" x14ac:dyDescent="0.3">
      <c r="B3" s="40"/>
      <c r="C3" s="7">
        <v>2</v>
      </c>
      <c r="D3" s="8" t="s">
        <v>18</v>
      </c>
      <c r="E3" s="8" t="s">
        <v>19</v>
      </c>
      <c r="F3" s="9">
        <v>2019130038</v>
      </c>
      <c r="G3" s="66" t="str">
        <f>IF(AND(F3&gt;=$C$14,F3&lt;$E$14),"1st year","2nd year")</f>
        <v>1st year</v>
      </c>
      <c r="H3" s="17">
        <v>43754</v>
      </c>
      <c r="I3" s="64">
        <f>DAYS360(H3,$E$15,TRUE)</f>
        <v>48</v>
      </c>
      <c r="J3" s="61">
        <f>$F$17/$F$18*$F$16</f>
        <v>60273.4</v>
      </c>
      <c r="K3" s="10">
        <v>6</v>
      </c>
      <c r="L3" s="69">
        <f>K3*J3/$F$16</f>
        <v>3000</v>
      </c>
      <c r="M3" s="72" t="str">
        <f>IF(K3=$F$18,"Yes","No")</f>
        <v>Yes</v>
      </c>
      <c r="N3" s="36">
        <v>5</v>
      </c>
      <c r="O3" s="75">
        <f>IF(N3&gt;=$F$19,0,$F$19-N3)</f>
        <v>2</v>
      </c>
      <c r="P3" s="11">
        <v>8.6</v>
      </c>
      <c r="Q3" s="79" t="str">
        <f t="shared" si="0"/>
        <v>71-80</v>
      </c>
      <c r="R3" s="80" t="str">
        <f>HLOOKUP(P3,$I$21:$Q$22,2,FALSE)</f>
        <v>Good</v>
      </c>
    </row>
    <row r="4" spans="2:18" ht="15.6" x14ac:dyDescent="0.3">
      <c r="B4" s="40"/>
      <c r="C4" s="7">
        <v>3</v>
      </c>
      <c r="D4" s="8" t="s">
        <v>20</v>
      </c>
      <c r="E4" s="8" t="s">
        <v>21</v>
      </c>
      <c r="F4" s="9">
        <v>2018230012</v>
      </c>
      <c r="G4" s="66" t="str">
        <f t="shared" ref="G4:G9" si="1">IF(AND(F4&gt;=$C$14,F4&lt;$E$14),"1st year","2nd year")</f>
        <v>2nd year</v>
      </c>
      <c r="H4" s="17">
        <v>43383</v>
      </c>
      <c r="I4" s="64">
        <f>DAYS360(H4,$E$15,TRUE)</f>
        <v>414</v>
      </c>
      <c r="J4" s="61">
        <f t="shared" ref="J4:J9" si="2">$F$17/$F$18*$F$16</f>
        <v>60273.4</v>
      </c>
      <c r="K4" s="10">
        <v>2</v>
      </c>
      <c r="L4" s="69">
        <f t="shared" ref="L4:L9" si="3">K4*J4/$F$16</f>
        <v>1000</v>
      </c>
      <c r="M4" s="72" t="str">
        <f t="shared" ref="M4:M9" si="4">IF(K4=$F$18,"Yes","No")</f>
        <v>No</v>
      </c>
      <c r="N4" s="36">
        <v>8</v>
      </c>
      <c r="O4" s="75">
        <f t="shared" ref="O4:O9" si="5">IF(N4&gt;=$F$19,0,$F$19-N4)</f>
        <v>0</v>
      </c>
      <c r="P4" s="11">
        <v>7.3</v>
      </c>
      <c r="Q4" s="79" t="str">
        <f t="shared" si="0"/>
        <v>61-70</v>
      </c>
      <c r="R4" s="80" t="str">
        <f t="shared" ref="R4:R9" si="6">HLOOKUP(P4,$I$21:$Q$22,2,FALSE)</f>
        <v>Bad</v>
      </c>
    </row>
    <row r="5" spans="2:18" ht="15.6" x14ac:dyDescent="0.3">
      <c r="B5" s="40"/>
      <c r="C5" s="7">
        <v>4</v>
      </c>
      <c r="D5" s="8" t="s">
        <v>22</v>
      </c>
      <c r="E5" s="8" t="s">
        <v>23</v>
      </c>
      <c r="F5" s="9">
        <v>2018200001</v>
      </c>
      <c r="G5" s="66" t="str">
        <f t="shared" si="1"/>
        <v>2nd year</v>
      </c>
      <c r="H5" s="17">
        <v>43400</v>
      </c>
      <c r="I5" s="64">
        <f t="shared" ref="I5:I9" si="7">DAYS360(H5,$E$15,TRUE)</f>
        <v>397</v>
      </c>
      <c r="J5" s="61">
        <f t="shared" si="2"/>
        <v>60273.4</v>
      </c>
      <c r="K5" s="35">
        <v>4</v>
      </c>
      <c r="L5" s="69">
        <f t="shared" si="3"/>
        <v>2000</v>
      </c>
      <c r="M5" s="72" t="str">
        <f t="shared" si="4"/>
        <v>No</v>
      </c>
      <c r="N5" s="36">
        <v>7</v>
      </c>
      <c r="O5" s="75">
        <f t="shared" si="5"/>
        <v>0</v>
      </c>
      <c r="P5" s="11">
        <v>6.1</v>
      </c>
      <c r="Q5" s="79" t="str">
        <f t="shared" si="0"/>
        <v>51-60</v>
      </c>
      <c r="R5" s="80" t="str">
        <f t="shared" si="6"/>
        <v>Pitiful</v>
      </c>
    </row>
    <row r="6" spans="2:18" ht="15.6" x14ac:dyDescent="0.3">
      <c r="B6" s="40"/>
      <c r="C6" s="7">
        <v>5</v>
      </c>
      <c r="D6" s="8" t="s">
        <v>24</v>
      </c>
      <c r="E6" s="8" t="s">
        <v>25</v>
      </c>
      <c r="F6" s="9">
        <v>2019230077</v>
      </c>
      <c r="G6" s="66" t="str">
        <f t="shared" si="1"/>
        <v>1st year</v>
      </c>
      <c r="H6" s="17">
        <v>43761</v>
      </c>
      <c r="I6" s="64">
        <f t="shared" si="7"/>
        <v>41</v>
      </c>
      <c r="J6" s="61">
        <f t="shared" si="2"/>
        <v>60273.4</v>
      </c>
      <c r="K6" s="35">
        <v>6</v>
      </c>
      <c r="L6" s="69">
        <f t="shared" si="3"/>
        <v>3000</v>
      </c>
      <c r="M6" s="72" t="str">
        <f t="shared" si="4"/>
        <v>Yes</v>
      </c>
      <c r="N6" s="36">
        <v>2</v>
      </c>
      <c r="O6" s="75">
        <f t="shared" si="5"/>
        <v>5</v>
      </c>
      <c r="P6" s="11">
        <v>9.1999999999999993</v>
      </c>
      <c r="Q6" s="79" t="str">
        <f t="shared" si="0"/>
        <v>81-90</v>
      </c>
      <c r="R6" s="80" t="str">
        <f t="shared" si="6"/>
        <v>Very Good</v>
      </c>
    </row>
    <row r="7" spans="2:18" ht="15.6" x14ac:dyDescent="0.3">
      <c r="B7" s="40"/>
      <c r="C7" s="7">
        <v>6</v>
      </c>
      <c r="D7" s="8" t="s">
        <v>26</v>
      </c>
      <c r="E7" s="8" t="s">
        <v>27</v>
      </c>
      <c r="F7" s="9">
        <v>2019230054</v>
      </c>
      <c r="G7" s="66" t="str">
        <f t="shared" si="1"/>
        <v>1st year</v>
      </c>
      <c r="H7" s="17">
        <v>43761</v>
      </c>
      <c r="I7" s="64">
        <f t="shared" si="7"/>
        <v>41</v>
      </c>
      <c r="J7" s="61">
        <f t="shared" si="2"/>
        <v>60273.4</v>
      </c>
      <c r="K7" s="10">
        <v>4</v>
      </c>
      <c r="L7" s="69">
        <f t="shared" si="3"/>
        <v>2000</v>
      </c>
      <c r="M7" s="72" t="str">
        <f t="shared" si="4"/>
        <v>No</v>
      </c>
      <c r="N7" s="36">
        <v>5</v>
      </c>
      <c r="O7" s="75">
        <f t="shared" si="5"/>
        <v>2</v>
      </c>
      <c r="P7" s="11">
        <v>8.4</v>
      </c>
      <c r="Q7" s="79" t="str">
        <f t="shared" si="0"/>
        <v>71-80</v>
      </c>
      <c r="R7" s="80" t="str">
        <f t="shared" si="6"/>
        <v>Good</v>
      </c>
    </row>
    <row r="8" spans="2:18" ht="15.6" x14ac:dyDescent="0.3">
      <c r="B8" s="40"/>
      <c r="C8" s="7">
        <v>7</v>
      </c>
      <c r="D8" s="8" t="s">
        <v>24</v>
      </c>
      <c r="E8" s="8" t="s">
        <v>28</v>
      </c>
      <c r="F8" s="9">
        <v>2019230065</v>
      </c>
      <c r="G8" s="66" t="str">
        <f t="shared" si="1"/>
        <v>1st year</v>
      </c>
      <c r="H8" s="17">
        <v>43761</v>
      </c>
      <c r="I8" s="64">
        <f t="shared" si="7"/>
        <v>41</v>
      </c>
      <c r="J8" s="61">
        <f t="shared" si="2"/>
        <v>60273.4</v>
      </c>
      <c r="K8" s="10">
        <v>6</v>
      </c>
      <c r="L8" s="69">
        <f t="shared" si="3"/>
        <v>3000</v>
      </c>
      <c r="M8" s="72" t="str">
        <f t="shared" si="4"/>
        <v>Yes</v>
      </c>
      <c r="N8" s="36">
        <v>6</v>
      </c>
      <c r="O8" s="75">
        <f t="shared" si="5"/>
        <v>1</v>
      </c>
      <c r="P8" s="11">
        <v>8.8000000000000007</v>
      </c>
      <c r="Q8" s="79" t="str">
        <f t="shared" si="0"/>
        <v>71-80</v>
      </c>
      <c r="R8" s="80" t="str">
        <f t="shared" si="6"/>
        <v>Good</v>
      </c>
    </row>
    <row r="9" spans="2:18" ht="15.6" x14ac:dyDescent="0.3">
      <c r="B9" s="40"/>
      <c r="C9" s="7">
        <v>8</v>
      </c>
      <c r="D9" s="53" t="s">
        <v>29</v>
      </c>
      <c r="E9" s="53" t="s">
        <v>30</v>
      </c>
      <c r="F9" s="54">
        <v>2019230031</v>
      </c>
      <c r="G9" s="66" t="str">
        <f t="shared" si="1"/>
        <v>1st year</v>
      </c>
      <c r="H9" s="55">
        <v>43751</v>
      </c>
      <c r="I9" s="64">
        <f t="shared" si="7"/>
        <v>51</v>
      </c>
      <c r="J9" s="61">
        <f t="shared" si="2"/>
        <v>60273.4</v>
      </c>
      <c r="K9" s="56">
        <v>4</v>
      </c>
      <c r="L9" s="69">
        <f t="shared" si="3"/>
        <v>2000</v>
      </c>
      <c r="M9" s="72" t="str">
        <f t="shared" si="4"/>
        <v>No</v>
      </c>
      <c r="N9" s="57">
        <v>4</v>
      </c>
      <c r="O9" s="75">
        <f t="shared" si="5"/>
        <v>3</v>
      </c>
      <c r="P9" s="58">
        <v>7.4</v>
      </c>
      <c r="Q9" s="81" t="str">
        <f t="shared" si="0"/>
        <v>61-70</v>
      </c>
      <c r="R9" s="80" t="str">
        <f t="shared" si="6"/>
        <v>Bad</v>
      </c>
    </row>
    <row r="10" spans="2:18" ht="16.2" thickBot="1" x14ac:dyDescent="0.35">
      <c r="B10" s="40"/>
      <c r="C10" s="12">
        <v>9</v>
      </c>
      <c r="D10" s="13" t="s">
        <v>31</v>
      </c>
      <c r="E10" s="13" t="s">
        <v>32</v>
      </c>
      <c r="F10" s="131">
        <v>2019230083</v>
      </c>
      <c r="G10" s="67" t="str">
        <f>IF(AND(F10&gt;=$C$14,F10&lt;$E$14),"1st year","2nd year")</f>
        <v>1st year</v>
      </c>
      <c r="H10" s="18">
        <v>43761</v>
      </c>
      <c r="I10" s="65">
        <f>DAYS360(H10,$E$15,TRUE)</f>
        <v>41</v>
      </c>
      <c r="J10" s="62">
        <f>$F$17/$F$18*$F$16</f>
        <v>60273.4</v>
      </c>
      <c r="K10" s="14">
        <v>3</v>
      </c>
      <c r="L10" s="70">
        <f>K10*J10/$F$16</f>
        <v>1500</v>
      </c>
      <c r="M10" s="73" t="str">
        <f>IF(K10=$F$18,"Yes","No")</f>
        <v>No</v>
      </c>
      <c r="N10" s="41">
        <v>7</v>
      </c>
      <c r="O10" s="76">
        <f>IF(N10&gt;=$F$19,0,$F$19-N10)</f>
        <v>0</v>
      </c>
      <c r="P10" s="15">
        <v>8.6999999999999993</v>
      </c>
      <c r="Q10" s="82" t="str">
        <f t="shared" si="0"/>
        <v>71-80</v>
      </c>
      <c r="R10" s="83" t="str">
        <f>HLOOKUP(P10,$I$21:$Q$22,2,FALSE)</f>
        <v>Good</v>
      </c>
    </row>
    <row r="11" spans="2:18" ht="15" thickBot="1" x14ac:dyDescent="0.35"/>
    <row r="12" spans="2:18" ht="29.4" thickBot="1" x14ac:dyDescent="0.35">
      <c r="C12" s="47"/>
      <c r="D12" s="47"/>
      <c r="E12" s="47"/>
      <c r="F12" s="47"/>
      <c r="O12" s="40"/>
      <c r="P12" s="31" t="s">
        <v>33</v>
      </c>
      <c r="Q12" s="32" t="s">
        <v>34</v>
      </c>
      <c r="R12" s="42" t="s">
        <v>35</v>
      </c>
    </row>
    <row r="13" spans="2:18" ht="16.2" thickBot="1" x14ac:dyDescent="0.35">
      <c r="B13" s="40"/>
      <c r="C13" s="161" t="s">
        <v>36</v>
      </c>
      <c r="D13" s="162"/>
      <c r="E13" s="162"/>
      <c r="F13" s="163"/>
      <c r="G13" s="59"/>
      <c r="H13" s="164" t="s">
        <v>37</v>
      </c>
      <c r="I13" s="165"/>
      <c r="J13" s="165"/>
      <c r="K13" s="165"/>
      <c r="L13" s="166"/>
      <c r="M13" s="84">
        <f>COUNTIF(G2:G10,"=2nd year")</f>
        <v>2</v>
      </c>
      <c r="O13" s="40"/>
      <c r="P13" s="6">
        <v>5</v>
      </c>
      <c r="Q13" s="33" t="s">
        <v>51</v>
      </c>
      <c r="R13" s="43" t="s">
        <v>52</v>
      </c>
    </row>
    <row r="14" spans="2:18" ht="16.2" thickBot="1" x14ac:dyDescent="0.35">
      <c r="B14" s="40"/>
      <c r="C14" s="167">
        <v>2019000000</v>
      </c>
      <c r="D14" s="168"/>
      <c r="E14" s="168">
        <v>2020000000</v>
      </c>
      <c r="F14" s="169"/>
      <c r="G14" s="59"/>
      <c r="H14" s="170" t="s">
        <v>38</v>
      </c>
      <c r="I14" s="170"/>
      <c r="J14" s="170"/>
      <c r="K14" s="170"/>
      <c r="L14" s="171"/>
      <c r="M14" s="91">
        <f>AVERAGE(I2:I10)</f>
        <v>125.77777777777777</v>
      </c>
      <c r="O14" s="40"/>
      <c r="P14" s="11">
        <v>6</v>
      </c>
      <c r="Q14" s="34" t="s">
        <v>53</v>
      </c>
      <c r="R14" s="44" t="s">
        <v>54</v>
      </c>
    </row>
    <row r="15" spans="2:18" ht="16.2" thickBot="1" x14ac:dyDescent="0.35">
      <c r="B15" s="40"/>
      <c r="C15" s="154" t="s">
        <v>39</v>
      </c>
      <c r="D15" s="155"/>
      <c r="E15" s="156">
        <v>43803</v>
      </c>
      <c r="F15" s="157"/>
      <c r="G15" s="59"/>
      <c r="H15" s="158" t="s">
        <v>40</v>
      </c>
      <c r="I15" s="159"/>
      <c r="J15" s="159"/>
      <c r="K15" s="159"/>
      <c r="L15" s="160"/>
      <c r="M15" s="92">
        <f>SUM(L2:L10)*F16</f>
        <v>2350662.6</v>
      </c>
      <c r="O15" s="40"/>
      <c r="P15" s="11">
        <v>7</v>
      </c>
      <c r="Q15" s="34" t="s">
        <v>55</v>
      </c>
      <c r="R15" s="44" t="s">
        <v>56</v>
      </c>
    </row>
    <row r="16" spans="2:18" ht="16.2" thickBot="1" x14ac:dyDescent="0.35">
      <c r="B16" s="40"/>
      <c r="C16" s="141" t="s">
        <v>41</v>
      </c>
      <c r="D16" s="141"/>
      <c r="E16" s="142"/>
      <c r="F16" s="52">
        <v>120.5468</v>
      </c>
      <c r="G16" s="59"/>
      <c r="H16" s="143" t="s">
        <v>42</v>
      </c>
      <c r="I16" s="144"/>
      <c r="J16" s="144"/>
      <c r="K16" s="144"/>
      <c r="L16" s="145"/>
      <c r="M16" s="85">
        <f>SUMIF(G2:G10,"2nd year",L2:L10)</f>
        <v>3000</v>
      </c>
      <c r="O16" s="40"/>
      <c r="P16" s="11">
        <v>8</v>
      </c>
      <c r="Q16" s="34" t="s">
        <v>57</v>
      </c>
      <c r="R16" s="44" t="s">
        <v>58</v>
      </c>
    </row>
    <row r="17" spans="2:18" ht="16.2" thickBot="1" x14ac:dyDescent="0.35">
      <c r="B17" s="40"/>
      <c r="C17" s="146" t="s">
        <v>43</v>
      </c>
      <c r="D17" s="146"/>
      <c r="E17" s="147"/>
      <c r="F17" s="49">
        <v>3000</v>
      </c>
      <c r="G17" s="59"/>
      <c r="H17" s="148" t="s">
        <v>44</v>
      </c>
      <c r="I17" s="149"/>
      <c r="J17" s="149"/>
      <c r="K17" s="149"/>
      <c r="L17" s="150"/>
      <c r="M17" s="94">
        <f>COUNTIF(O2:O10,"=0")</f>
        <v>3</v>
      </c>
      <c r="O17" s="40"/>
      <c r="P17" s="11">
        <v>9</v>
      </c>
      <c r="Q17" s="34" t="s">
        <v>59</v>
      </c>
      <c r="R17" s="44" t="s">
        <v>60</v>
      </c>
    </row>
    <row r="18" spans="2:18" ht="16.2" thickBot="1" x14ac:dyDescent="0.35">
      <c r="B18" s="40"/>
      <c r="C18" s="151" t="s">
        <v>45</v>
      </c>
      <c r="D18" s="151"/>
      <c r="E18" s="152"/>
      <c r="F18" s="50">
        <v>6</v>
      </c>
      <c r="G18" s="59"/>
      <c r="H18" s="132" t="s">
        <v>46</v>
      </c>
      <c r="I18" s="132"/>
      <c r="J18" s="132"/>
      <c r="K18" s="132"/>
      <c r="L18" s="153"/>
      <c r="M18" s="93">
        <f>SUMIF(R2:R10,"Good",N2:N10)</f>
        <v>23</v>
      </c>
      <c r="O18" s="40"/>
      <c r="P18" s="15">
        <v>10</v>
      </c>
      <c r="Q18" s="45" t="s">
        <v>61</v>
      </c>
      <c r="R18" s="46" t="s">
        <v>62</v>
      </c>
    </row>
    <row r="19" spans="2:18" ht="16.2" thickBot="1" x14ac:dyDescent="0.35">
      <c r="B19" s="40"/>
      <c r="C19" s="132" t="s">
        <v>47</v>
      </c>
      <c r="D19" s="132"/>
      <c r="E19" s="133"/>
      <c r="F19" s="51">
        <v>7</v>
      </c>
      <c r="G19" s="59"/>
      <c r="H19" s="134" t="s">
        <v>48</v>
      </c>
      <c r="I19" s="135"/>
      <c r="J19" s="135"/>
      <c r="K19" s="135"/>
      <c r="L19" s="136"/>
      <c r="M19" s="86">
        <f>AVERAGEIF(G2:G10,"1st year",P2:P10)</f>
        <v>8.4</v>
      </c>
    </row>
    <row r="20" spans="2:18" ht="15" thickBot="1" x14ac:dyDescent="0.35">
      <c r="C20" s="48"/>
      <c r="D20" s="48"/>
      <c r="E20" s="48"/>
      <c r="F20" s="48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2:18" x14ac:dyDescent="0.3">
      <c r="E21" s="40"/>
      <c r="F21" s="137" t="s">
        <v>49</v>
      </c>
      <c r="G21" s="138"/>
      <c r="H21" s="138"/>
      <c r="I21" s="87">
        <v>7.7</v>
      </c>
      <c r="J21" s="87">
        <v>8.6</v>
      </c>
      <c r="K21" s="87">
        <v>7.3</v>
      </c>
      <c r="L21" s="87">
        <v>6.1</v>
      </c>
      <c r="M21" s="87">
        <v>9.1999999999999993</v>
      </c>
      <c r="N21" s="87">
        <v>8.4</v>
      </c>
      <c r="O21" s="87">
        <v>8.8000000000000007</v>
      </c>
      <c r="P21" s="87">
        <v>7.4</v>
      </c>
      <c r="Q21" s="88">
        <v>8.6999999999999993</v>
      </c>
    </row>
    <row r="22" spans="2:18" ht="16.2" thickBot="1" x14ac:dyDescent="0.35">
      <c r="E22" s="40"/>
      <c r="F22" s="139" t="s">
        <v>50</v>
      </c>
      <c r="G22" s="140"/>
      <c r="H22" s="140"/>
      <c r="I22" s="89" t="str">
        <f>LOOKUP(I21,$P$13:$P$18,$R$13:$R$18)</f>
        <v>Bad</v>
      </c>
      <c r="J22" s="89" t="str">
        <f t="shared" ref="J22:Q22" si="8">LOOKUP(J21,$P$13:$P$18,$R$13:$R$18)</f>
        <v>Good</v>
      </c>
      <c r="K22" s="89" t="str">
        <f t="shared" si="8"/>
        <v>Bad</v>
      </c>
      <c r="L22" s="89" t="str">
        <f t="shared" si="8"/>
        <v>Pitiful</v>
      </c>
      <c r="M22" s="89" t="str">
        <f t="shared" si="8"/>
        <v>Very Good</v>
      </c>
      <c r="N22" s="89" t="str">
        <f t="shared" si="8"/>
        <v>Good</v>
      </c>
      <c r="O22" s="89" t="str">
        <f t="shared" si="8"/>
        <v>Good</v>
      </c>
      <c r="P22" s="89" t="str">
        <f t="shared" si="8"/>
        <v>Bad</v>
      </c>
      <c r="Q22" s="90" t="str">
        <f t="shared" si="8"/>
        <v>Good</v>
      </c>
    </row>
  </sheetData>
  <mergeCells count="18">
    <mergeCell ref="F22:H22"/>
    <mergeCell ref="F21:H21"/>
    <mergeCell ref="H13:L13"/>
    <mergeCell ref="H14:L14"/>
    <mergeCell ref="H15:L15"/>
    <mergeCell ref="H16:L16"/>
    <mergeCell ref="H17:L17"/>
    <mergeCell ref="H18:L18"/>
    <mergeCell ref="H19:L19"/>
    <mergeCell ref="E14:F14"/>
    <mergeCell ref="E15:F15"/>
    <mergeCell ref="C17:E17"/>
    <mergeCell ref="C18:E18"/>
    <mergeCell ref="C19:E19"/>
    <mergeCell ref="C16:E16"/>
    <mergeCell ref="C13:F13"/>
    <mergeCell ref="C15:D15"/>
    <mergeCell ref="C14:D14"/>
  </mergeCells>
  <pageMargins left="0.7" right="0.7" top="0.75" bottom="0.75" header="0.3" footer="0.3"/>
  <pageSetup scale="61" fitToHeight="0"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7C30511780DE4DBBE26E8A9467554E" ma:contentTypeVersion="8" ma:contentTypeDescription="Kreiraj novi dokument." ma:contentTypeScope="" ma:versionID="c0ce53a55c9436bf41702e83582e57a2">
  <xsd:schema xmlns:xsd="http://www.w3.org/2001/XMLSchema" xmlns:xs="http://www.w3.org/2001/XMLSchema" xmlns:p="http://schemas.microsoft.com/office/2006/metadata/properties" xmlns:ns2="517e1369-e69f-44c9-bb41-2fcb8f5f5cfb" targetNamespace="http://schemas.microsoft.com/office/2006/metadata/properties" ma:root="true" ma:fieldsID="519092ea6eebef1ca4986369b99baafc" ns2:_="">
    <xsd:import namespace="517e1369-e69f-44c9-bb41-2fcb8f5f5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e1369-e69f-44c9-bb41-2fcb8f5f5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2D9EA-0AD9-4507-8A0B-A3F86A44A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0A076-EF22-4129-9D93-EE0531D2F5D4}">
  <ds:schemaRefs>
    <ds:schemaRef ds:uri="http://purl.org/dc/elements/1.1/"/>
    <ds:schemaRef ds:uri="http://schemas.microsoft.com/office/infopath/2007/PartnerControls"/>
    <ds:schemaRef ds:uri="http://purl.org/dc/dcmitype/"/>
    <ds:schemaRef ds:uri="f546fa2d-2a6b-41df-b5fd-09f8840bb18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BE83503-3D9B-4639-88A5-2D24719F8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Excel 2 Worksheet</vt:lpstr>
      <vt:lpstr>Excel 2 Solution</vt:lpstr>
      <vt:lpstr>'Excel 2 Solution'!Print_Area</vt:lpstr>
      <vt:lpstr>'Excel 2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Miloš Mravik</cp:lastModifiedBy>
  <cp:revision/>
  <dcterms:created xsi:type="dcterms:W3CDTF">2013-04-14T13:53:04Z</dcterms:created>
  <dcterms:modified xsi:type="dcterms:W3CDTF">2024-06-04T09:14:43Z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0x010100637C30511780DE4DBBE26E8A9467554E</vt:lpwstr>
  </property>
  <property fmtid="{D5CDD505-2E9C-101B-9397-08002B2CF9AE}" pid="3" name="Order">
    <vt:r8>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