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tudent\Desktop\"/>
    </mc:Choice>
  </mc:AlternateContent>
  <xr:revisionPtr revIDLastSave="0" documentId="13_ncr:1_{EDE5FD07-21C0-4F57-BAAB-B79151A66F43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Excel 1 Spreadsheet" sheetId="3" r:id="rId1"/>
    <sheet name="Excel 1 Solution" sheetId="2" r:id="rId2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6" i="3" l="1"/>
  <c r="N7" i="3"/>
  <c r="N8" i="3"/>
  <c r="N9" i="3"/>
  <c r="N10" i="3"/>
  <c r="N11" i="3"/>
  <c r="N5" i="3"/>
  <c r="N5" i="2"/>
  <c r="M13" i="3"/>
  <c r="M12" i="3"/>
  <c r="M6" i="3"/>
  <c r="M7" i="3"/>
  <c r="M8" i="3"/>
  <c r="M9" i="3"/>
  <c r="M10" i="3"/>
  <c r="M11" i="3"/>
  <c r="M5" i="3"/>
  <c r="M5" i="2"/>
  <c r="K13" i="3"/>
  <c r="K12" i="3"/>
  <c r="K5" i="3" a="1"/>
  <c r="K5" i="3" s="1"/>
  <c r="H12" i="3"/>
  <c r="H6" i="3"/>
  <c r="H7" i="3"/>
  <c r="H8" i="3"/>
  <c r="H9" i="3"/>
  <c r="H10" i="3"/>
  <c r="H11" i="3"/>
  <c r="H5" i="3"/>
  <c r="G12" i="3"/>
  <c r="G6" i="3"/>
  <c r="G7" i="3"/>
  <c r="G8" i="3"/>
  <c r="G9" i="3"/>
  <c r="G10" i="3"/>
  <c r="G11" i="3"/>
  <c r="G5" i="3"/>
  <c r="E12" i="3"/>
  <c r="E6" i="3"/>
  <c r="E7" i="3"/>
  <c r="E8" i="3"/>
  <c r="E9" i="3"/>
  <c r="E10" i="3"/>
  <c r="E11" i="3"/>
  <c r="E5" i="3"/>
  <c r="G5" i="2"/>
  <c r="M11" i="2" l="1"/>
  <c r="M7" i="2"/>
  <c r="M8" i="2"/>
  <c r="M9" i="2"/>
  <c r="M10" i="2"/>
  <c r="M6" i="2"/>
  <c r="E6" i="2"/>
  <c r="E12" i="2" l="1"/>
  <c r="K11" i="2"/>
  <c r="G11" i="2"/>
  <c r="H11" i="2" s="1"/>
  <c r="E11" i="2"/>
  <c r="N11" i="2" s="1"/>
  <c r="K10" i="2"/>
  <c r="G10" i="2"/>
  <c r="H10" i="2" s="1"/>
  <c r="E10" i="2"/>
  <c r="N10" i="2" s="1"/>
  <c r="K9" i="2"/>
  <c r="G9" i="2"/>
  <c r="H9" i="2" s="1"/>
  <c r="E9" i="2"/>
  <c r="N9" i="2" s="1"/>
  <c r="K8" i="2"/>
  <c r="G8" i="2"/>
  <c r="H8" i="2" s="1"/>
  <c r="E8" i="2"/>
  <c r="N8" i="2" s="1"/>
  <c r="K7" i="2"/>
  <c r="G7" i="2"/>
  <c r="H7" i="2" s="1"/>
  <c r="E7" i="2"/>
  <c r="N7" i="2" s="1"/>
  <c r="K6" i="2"/>
  <c r="G6" i="2"/>
  <c r="N6" i="2"/>
  <c r="K5" i="2"/>
  <c r="H5" i="2"/>
  <c r="E5" i="2"/>
  <c r="G12" i="2" l="1"/>
  <c r="H6" i="2"/>
  <c r="K13" i="2"/>
  <c r="K12" i="2"/>
  <c r="M12" i="2"/>
  <c r="M13" i="2"/>
  <c r="H12" i="2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<sst xmlns="http://schemas.openxmlformats.org/spreadsheetml/2006/main" count="144" uniqueCount="66">
  <si>
    <t>VAT:</t>
  </si>
  <si>
    <t>Rate (€):</t>
  </si>
  <si>
    <t>Product number</t>
  </si>
  <si>
    <t>Name 1</t>
  </si>
  <si>
    <t>Name 2</t>
  </si>
  <si>
    <t>Product name (*PROPPER)</t>
  </si>
  <si>
    <t>Item price without VAT</t>
  </si>
  <si>
    <t>Item price with VAT</t>
  </si>
  <si>
    <t>Item Price in foreign currency (€)</t>
  </si>
  <si>
    <t>The production date</t>
  </si>
  <si>
    <t>The expiration date</t>
  </si>
  <si>
    <t>Pruduct lifetime in days (*DAYS360)</t>
  </si>
  <si>
    <t>Country of origin</t>
  </si>
  <si>
    <t>Domestic product (*IF)</t>
  </si>
  <si>
    <t>Product code (*VLOOKUP)</t>
  </si>
  <si>
    <t>Total number of products (*COUNTIF):</t>
  </si>
  <si>
    <t>Average price of products (*AVERAGE):</t>
  </si>
  <si>
    <t>Longest lifetime (MAX):</t>
  </si>
  <si>
    <t>No. of domestic (*COUNTIF):</t>
  </si>
  <si>
    <t>End of excercise</t>
  </si>
  <si>
    <t>Shortest lifetime (MIN):</t>
  </si>
  <si>
    <t>No. of foreign (*COUNTIF):</t>
  </si>
  <si>
    <t>Product name</t>
  </si>
  <si>
    <t>Product code</t>
  </si>
  <si>
    <t>001</t>
  </si>
  <si>
    <t>Milka</t>
  </si>
  <si>
    <t>CHOCOLATE 300GR</t>
  </si>
  <si>
    <t>Switzerland</t>
  </si>
  <si>
    <t>002</t>
  </si>
  <si>
    <t>Mocart</t>
  </si>
  <si>
    <t>BALLS</t>
  </si>
  <si>
    <t>Austria</t>
  </si>
  <si>
    <t>003</t>
  </si>
  <si>
    <t>Cookies</t>
  </si>
  <si>
    <t>DOMACICA</t>
  </si>
  <si>
    <t>Serbia</t>
  </si>
  <si>
    <t>004</t>
  </si>
  <si>
    <t>JAFFA</t>
  </si>
  <si>
    <t>005</t>
  </si>
  <si>
    <t>Kinder</t>
  </si>
  <si>
    <t>EGG</t>
  </si>
  <si>
    <t>Italy</t>
  </si>
  <si>
    <t>006</t>
  </si>
  <si>
    <t>PLAZMA 400GR</t>
  </si>
  <si>
    <t>007</t>
  </si>
  <si>
    <t>CHOCOLATE 200GR</t>
  </si>
  <si>
    <t>Milka Chocolate 300Gr</t>
  </si>
  <si>
    <t>MCHO300</t>
  </si>
  <si>
    <t>Mocart Balls</t>
  </si>
  <si>
    <t>MBAL</t>
  </si>
  <si>
    <t>Cookies Domacica</t>
  </si>
  <si>
    <t>CDOM</t>
  </si>
  <si>
    <t>Milka Chocolate 100Gr</t>
  </si>
  <si>
    <t>MCHO100</t>
  </si>
  <si>
    <t>Cookies Plazma 200Gr</t>
  </si>
  <si>
    <t>CPLZ200</t>
  </si>
  <si>
    <t>Cookies Noblice 400Gr</t>
  </si>
  <si>
    <t>CNOB400</t>
  </si>
  <si>
    <t>Cookies Jaffa</t>
  </si>
  <si>
    <t>CJAF</t>
  </si>
  <si>
    <t>Kinder Egg</t>
  </si>
  <si>
    <t>KEGG</t>
  </si>
  <si>
    <t>Cookies Plazma 400Gr</t>
  </si>
  <si>
    <t>CPLZ400</t>
  </si>
  <si>
    <t>Milka Chocolate 200Gr</t>
  </si>
  <si>
    <t>MCHO200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</si>
</sst>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#,##0.0000"/>
    <numFmt numFmtId="165" formatCode="#,##0.00\ &quot;din.&quot;"/>
    <numFmt numFmtId="166" formatCode="#,##0.00\ [$€-1]"/>
    <numFmt numFmtId="167" formatCode="dd/mm/yyyy;@"/>
    <numFmt numFmtId="168" formatCode="mm/dd/yyyy"/>
  </numFmts>
  <fonts count="3" x14ac:knownFonts="1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0"/>
      <name val="Calibri"/>
      <family val="2"/>
      <charset val="238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</fills>
  <borders count="41">
    <border>
      <left/>
      <right/>
      <top/>
      <bottom/>
      <diagonal/>
    </border>
    <border>
      <left style="medium">
        <color rgb="FFFF9933"/>
      </left>
      <right style="thin">
        <color theme="0"/>
      </right>
      <top style="medium">
        <color rgb="FFFF9933"/>
      </top>
      <bottom style="thin">
        <color theme="0"/>
      </bottom>
      <diagonal/>
    </border>
    <border>
      <left style="thin">
        <color theme="0"/>
      </left>
      <right style="medium">
        <color rgb="FFFF9933"/>
      </right>
      <top style="medium">
        <color rgb="FFFF9933"/>
      </top>
      <bottom style="thin">
        <color theme="0"/>
      </bottom>
      <diagonal/>
    </border>
    <border>
      <left style="medium">
        <color rgb="FFFF9933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rgb="FFFF9933"/>
      </left>
      <right style="thin">
        <color theme="0"/>
      </right>
      <top style="thin">
        <color theme="0"/>
      </top>
      <bottom style="medium">
        <color rgb="FFFF9933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medium">
        <color rgb="FFFF9933"/>
      </bottom>
      <diagonal/>
    </border>
    <border>
      <left style="thin">
        <color theme="0"/>
      </left>
      <right style="medium">
        <color rgb="FFFF9933"/>
      </right>
      <top style="thin">
        <color theme="0"/>
      </top>
      <bottom style="medium">
        <color rgb="FFFF9933"/>
      </bottom>
      <diagonal/>
    </border>
    <border>
      <left style="thin">
        <color theme="0"/>
      </left>
      <right style="thin">
        <color theme="0"/>
      </right>
      <top/>
      <bottom style="medium">
        <color rgb="FFFF9933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thin">
        <color theme="0"/>
      </right>
      <top/>
      <bottom style="medium">
        <color rgb="FFFF9933"/>
      </bottom>
      <diagonal/>
    </border>
    <border>
      <left/>
      <right style="thin">
        <color theme="0"/>
      </right>
      <top style="thin">
        <color theme="0"/>
      </top>
      <bottom style="medium">
        <color rgb="FFFF9933"/>
      </bottom>
      <diagonal/>
    </border>
    <border>
      <left style="thin">
        <color theme="0"/>
      </left>
      <right style="medium">
        <color rgb="FFFF9933"/>
      </right>
      <top/>
      <bottom style="medium">
        <color rgb="FFFF9933"/>
      </bottom>
      <diagonal/>
    </border>
    <border>
      <left/>
      <right/>
      <top style="thin">
        <color theme="0"/>
      </top>
      <bottom style="medium">
        <color rgb="FFFF9933"/>
      </bottom>
      <diagonal/>
    </border>
    <border>
      <left style="thin">
        <color theme="0"/>
      </left>
      <right style="medium">
        <color rgb="FFFF9933"/>
      </right>
      <top style="medium">
        <color rgb="FFFF9933"/>
      </top>
      <bottom style="medium">
        <color rgb="FFFF9933"/>
      </bottom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medium">
        <color rgb="FFFF9933"/>
      </right>
      <top/>
      <bottom style="thin">
        <color theme="0"/>
      </bottom>
      <diagonal/>
    </border>
    <border>
      <left style="medium">
        <color rgb="FFFF9933"/>
      </left>
      <right style="thin">
        <color theme="0"/>
      </right>
      <top style="medium">
        <color rgb="FFFF9933"/>
      </top>
      <bottom style="medium">
        <color rgb="FFFF9933"/>
      </bottom>
      <diagonal/>
    </border>
    <border>
      <left/>
      <right style="thin">
        <color theme="0"/>
      </right>
      <top style="medium">
        <color rgb="FFFF9933"/>
      </top>
      <bottom style="medium">
        <color rgb="FFFF9933"/>
      </bottom>
      <diagonal/>
    </border>
    <border>
      <left style="thin">
        <color theme="0"/>
      </left>
      <right style="thin">
        <color theme="0"/>
      </right>
      <top style="medium">
        <color rgb="FFFF9933"/>
      </top>
      <bottom style="medium">
        <color rgb="FFFF9933"/>
      </bottom>
      <diagonal/>
    </border>
    <border>
      <left style="medium">
        <color rgb="FFFF9933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medium">
        <color rgb="FFFF9933"/>
      </right>
      <top style="medium">
        <color rgb="FFFF9933"/>
      </top>
      <bottom/>
      <diagonal/>
    </border>
    <border>
      <left/>
      <right/>
      <top style="medium">
        <color rgb="FFFF9933"/>
      </top>
      <bottom style="medium">
        <color rgb="FFFF9933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/>
      <top/>
      <bottom style="medium">
        <color rgb="FFFF9933"/>
      </bottom>
      <diagonal/>
    </border>
    <border>
      <left/>
      <right style="medium">
        <color rgb="FFFF9933"/>
      </right>
      <top style="medium">
        <color rgb="FFFF9933"/>
      </top>
      <bottom style="medium">
        <color rgb="FFFF9933"/>
      </bottom>
      <diagonal/>
    </border>
    <border>
      <left/>
      <right style="medium">
        <color rgb="FFFF9933"/>
      </right>
      <top/>
      <bottom style="thin">
        <color theme="0"/>
      </bottom>
      <diagonal/>
    </border>
    <border>
      <left/>
      <right style="medium">
        <color rgb="FFFF9933"/>
      </right>
      <top style="thin">
        <color theme="0"/>
      </top>
      <bottom style="thin">
        <color theme="0"/>
      </bottom>
      <diagonal/>
    </border>
    <border>
      <left/>
      <right style="medium">
        <color rgb="FFFF9933"/>
      </right>
      <top style="thin">
        <color theme="0"/>
      </top>
      <bottom style="medium">
        <color rgb="FFFF9933"/>
      </bottom>
      <diagonal/>
    </border>
    <border>
      <left/>
      <right style="medium">
        <color rgb="FFFF9933"/>
      </right>
      <top/>
      <bottom/>
      <diagonal/>
    </border>
    <border>
      <left style="thin">
        <color theme="0"/>
      </left>
      <right style="thin">
        <color theme="0"/>
      </right>
      <top style="medium">
        <color rgb="FFFF9933"/>
      </top>
      <bottom style="thin">
        <color theme="0"/>
      </bottom>
      <diagonal/>
    </border>
    <border>
      <left/>
      <right style="medium">
        <color rgb="FFFF9933"/>
      </right>
      <top style="medium">
        <color rgb="FFFF9933"/>
      </top>
      <bottom/>
      <diagonal/>
    </border>
    <border>
      <left/>
      <right style="medium">
        <color rgb="FFFF9933"/>
      </right>
      <top/>
      <bottom style="medium">
        <color rgb="FFFF9933"/>
      </bottom>
      <diagonal/>
    </border>
    <border>
      <left style="medium">
        <color rgb="FFFF9933"/>
      </left>
      <right/>
      <top style="medium">
        <color rgb="FFFF9933"/>
      </top>
      <bottom/>
      <diagonal/>
    </border>
    <border>
      <left/>
      <right/>
      <top style="medium">
        <color rgb="FFFF9933"/>
      </top>
      <bottom/>
      <diagonal/>
    </border>
    <border>
      <left/>
      <right style="thin">
        <color theme="0"/>
      </right>
      <top style="medium">
        <color rgb="FFFF9933"/>
      </top>
      <bottom/>
      <diagonal/>
    </border>
    <border>
      <left style="medium">
        <color rgb="FFFF9933"/>
      </left>
      <right/>
      <top/>
      <bottom style="medium">
        <color rgb="FFFF9933"/>
      </bottom>
      <diagonal/>
    </border>
  </borders>
  <cellStyleXfs count="5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</cellStyleXfs>
  <cellXfs count="81">
    <xf numFmtId="0" fontId="0" fillId="0" borderId="0" xfId="0"/>
    <xf numFmtId="0" fontId="1" fillId="4" borderId="9" xfId="3" applyNumberFormat="1" applyBorder="1" applyAlignment="1">
      <alignment horizontal="center" vertical="center"/>
    </xf>
    <xf numFmtId="0" fontId="1" fillId="4" borderId="11" xfId="3" applyNumberFormat="1" applyBorder="1" applyAlignment="1">
      <alignment horizontal="center" vertical="center"/>
    </xf>
    <xf numFmtId="0" fontId="1" fillId="4" borderId="18" xfId="3" applyNumberFormat="1" applyBorder="1" applyAlignment="1">
      <alignment horizontal="center" vertical="center"/>
    </xf>
    <xf numFmtId="0" fontId="2" fillId="2" borderId="20" xfId="1" applyNumberFormat="1" applyFont="1" applyBorder="1" applyAlignment="1">
      <alignment horizontal="center" vertical="center" wrapText="1"/>
    </xf>
    <xf numFmtId="0" fontId="2" fillId="2" borderId="22" xfId="1" applyNumberFormat="1" applyFont="1" applyBorder="1" applyAlignment="1">
      <alignment horizontal="center" vertical="center" wrapText="1"/>
    </xf>
    <xf numFmtId="0" fontId="2" fillId="2" borderId="26" xfId="1" applyNumberFormat="1" applyFont="1" applyBorder="1" applyAlignment="1">
      <alignment horizontal="center" vertical="center" wrapText="1"/>
    </xf>
    <xf numFmtId="0" fontId="2" fillId="2" borderId="14" xfId="1" applyNumberFormat="1" applyFont="1" applyBorder="1" applyAlignment="1">
      <alignment horizontal="center" vertical="center" wrapText="1"/>
    </xf>
    <xf numFmtId="0" fontId="2" fillId="3" borderId="21" xfId="2" applyNumberFormat="1" applyFont="1" applyBorder="1" applyAlignment="1">
      <alignment horizontal="center" vertical="center" wrapText="1"/>
    </xf>
    <xf numFmtId="0" fontId="2" fillId="3" borderId="22" xfId="2" applyNumberFormat="1" applyFont="1" applyBorder="1" applyAlignment="1">
      <alignment horizontal="center" vertical="center" wrapText="1"/>
    </xf>
    <xf numFmtId="0" fontId="2" fillId="3" borderId="14" xfId="2" applyNumberFormat="1" applyFont="1" applyBorder="1" applyAlignment="1">
      <alignment horizontal="center" vertical="center" wrapText="1"/>
    </xf>
    <xf numFmtId="0" fontId="2" fillId="5" borderId="21" xfId="4" applyNumberFormat="1" applyFont="1" applyBorder="1" applyAlignment="1">
      <alignment horizontal="center" vertical="center" wrapText="1"/>
    </xf>
    <xf numFmtId="0" fontId="2" fillId="5" borderId="22" xfId="4" applyNumberFormat="1" applyFont="1" applyBorder="1" applyAlignment="1">
      <alignment horizontal="center" vertical="center" wrapText="1"/>
    </xf>
    <xf numFmtId="0" fontId="2" fillId="5" borderId="14" xfId="4" applyNumberFormat="1" applyFont="1" applyBorder="1" applyAlignment="1">
      <alignment horizontal="center" vertical="center" wrapText="1"/>
    </xf>
    <xf numFmtId="0" fontId="2" fillId="4" borderId="21" xfId="3" applyNumberFormat="1" applyFont="1" applyBorder="1" applyAlignment="1">
      <alignment horizontal="center" vertical="center" wrapText="1"/>
    </xf>
    <xf numFmtId="0" fontId="2" fillId="4" borderId="22" xfId="3" applyNumberFormat="1" applyFont="1" applyBorder="1" applyAlignment="1">
      <alignment horizontal="center" vertical="center" wrapText="1"/>
    </xf>
    <xf numFmtId="0" fontId="2" fillId="4" borderId="29" xfId="3" applyNumberFormat="1" applyFont="1" applyBorder="1" applyAlignment="1">
      <alignment horizontal="center" vertical="center" wrapText="1"/>
    </xf>
    <xf numFmtId="0" fontId="2" fillId="3" borderId="1" xfId="2" applyNumberFormat="1" applyFont="1" applyBorder="1" applyAlignment="1">
      <alignment horizontal="center" vertical="center"/>
    </xf>
    <xf numFmtId="0" fontId="2" fillId="3" borderId="2" xfId="2" applyNumberFormat="1" applyFont="1" applyBorder="1" applyAlignment="1">
      <alignment horizontal="center" vertical="center"/>
    </xf>
    <xf numFmtId="0" fontId="2" fillId="2" borderId="19" xfId="1" applyNumberFormat="1" applyFont="1" applyBorder="1" applyAlignment="1">
      <alignment horizontal="center" vertical="center"/>
    </xf>
    <xf numFmtId="0" fontId="2" fillId="4" borderId="18" xfId="3" applyNumberFormat="1" applyFont="1" applyBorder="1" applyAlignment="1">
      <alignment horizontal="center" vertical="center"/>
    </xf>
    <xf numFmtId="0" fontId="2" fillId="4" borderId="11" xfId="3" applyNumberFormat="1" applyFont="1" applyBorder="1" applyAlignment="1">
      <alignment horizontal="center" vertical="center"/>
    </xf>
    <xf numFmtId="0" fontId="2" fillId="4" borderId="34" xfId="3" applyNumberFormat="1" applyFont="1" applyBorder="1" applyAlignment="1">
      <alignment horizontal="center" vertical="center"/>
    </xf>
    <xf numFmtId="0" fontId="2" fillId="4" borderId="30" xfId="3" applyNumberFormat="1" applyFont="1" applyBorder="1" applyAlignment="1">
      <alignment horizontal="center" vertical="center"/>
    </xf>
    <xf numFmtId="0" fontId="2" fillId="4" borderId="24" xfId="3" applyNumberFormat="1" applyFont="1" applyBorder="1" applyAlignment="1">
      <alignment horizontal="center" vertical="center"/>
    </xf>
    <xf numFmtId="0" fontId="2" fillId="4" borderId="6" xfId="3" applyNumberFormat="1" applyFont="1" applyBorder="1" applyAlignment="1">
      <alignment horizontal="center" vertical="center"/>
    </xf>
    <xf numFmtId="0" fontId="2" fillId="4" borderId="32" xfId="3" applyNumberFormat="1" applyFont="1" applyBorder="1" applyAlignment="1">
      <alignment horizontal="center" vertical="center"/>
    </xf>
    <xf numFmtId="0" fontId="2" fillId="2" borderId="29" xfId="1" applyNumberFormat="1" applyFon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33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9" fontId="1" fillId="3" borderId="5" xfId="2" applyNumberFormat="1" applyBorder="1" applyAlignment="1">
      <alignment horizontal="center" vertical="center"/>
    </xf>
    <xf numFmtId="164" fontId="1" fillId="3" borderId="7" xfId="2" applyNumberFormat="1" applyBorder="1" applyAlignment="1">
      <alignment horizontal="center" vertical="center"/>
    </xf>
    <xf numFmtId="49" fontId="1" fillId="2" borderId="23" xfId="1" applyNumberFormat="1" applyBorder="1" applyAlignment="1">
      <alignment horizontal="center" vertical="center"/>
    </xf>
    <xf numFmtId="49" fontId="1" fillId="2" borderId="17" xfId="1" applyNumberFormat="1" applyBorder="1" applyAlignment="1">
      <alignment horizontal="center" vertical="center"/>
    </xf>
    <xf numFmtId="49" fontId="1" fillId="2" borderId="24" xfId="1" applyNumberFormat="1" applyBorder="1" applyAlignment="1">
      <alignment horizontal="center" vertical="center"/>
    </xf>
    <xf numFmtId="165" fontId="1" fillId="3" borderId="18" xfId="2" applyNumberFormat="1" applyBorder="1" applyAlignment="1">
      <alignment horizontal="center" vertical="center"/>
    </xf>
    <xf numFmtId="165" fontId="2" fillId="3" borderId="24" xfId="2" applyNumberFormat="1" applyFont="1" applyBorder="1" applyAlignment="1">
      <alignment horizontal="center" vertical="center"/>
    </xf>
    <xf numFmtId="166" fontId="2" fillId="3" borderId="19" xfId="2" applyNumberFormat="1" applyFont="1" applyBorder="1" applyAlignment="1">
      <alignment horizontal="center" vertical="center"/>
    </xf>
    <xf numFmtId="167" fontId="1" fillId="5" borderId="18" xfId="4" applyNumberFormat="1" applyBorder="1" applyAlignment="1">
      <alignment horizontal="center" vertical="center"/>
    </xf>
    <xf numFmtId="168" fontId="1" fillId="5" borderId="24" xfId="4" applyNumberFormat="1" applyBorder="1" applyAlignment="1">
      <alignment horizontal="center" vertical="center"/>
    </xf>
    <xf numFmtId="1" fontId="2" fillId="5" borderId="19" xfId="4" applyNumberFormat="1" applyFont="1" applyBorder="1" applyAlignment="1">
      <alignment horizontal="center" vertical="center"/>
    </xf>
    <xf numFmtId="49" fontId="1" fillId="2" borderId="3" xfId="1" applyNumberFormat="1" applyBorder="1" applyAlignment="1">
      <alignment horizontal="center" vertical="center"/>
    </xf>
    <xf numFmtId="49" fontId="1" fillId="2" borderId="27" xfId="1" applyNumberFormat="1" applyBorder="1" applyAlignment="1">
      <alignment horizontal="center" vertical="center"/>
    </xf>
    <xf numFmtId="49" fontId="1" fillId="2" borderId="4" xfId="1" applyNumberFormat="1" applyBorder="1" applyAlignment="1">
      <alignment horizontal="center" vertical="center"/>
    </xf>
    <xf numFmtId="165" fontId="1" fillId="3" borderId="9" xfId="2" applyNumberFormat="1" applyBorder="1" applyAlignment="1">
      <alignment horizontal="center" vertical="center"/>
    </xf>
    <xf numFmtId="167" fontId="1" fillId="5" borderId="9" xfId="4" applyNumberFormat="1" applyBorder="1" applyAlignment="1">
      <alignment horizontal="center" vertical="center"/>
    </xf>
    <xf numFmtId="168" fontId="1" fillId="5" borderId="4" xfId="4" applyNumberFormat="1" applyBorder="1" applyAlignment="1">
      <alignment horizontal="center" vertical="center"/>
    </xf>
    <xf numFmtId="49" fontId="1" fillId="2" borderId="5" xfId="1" applyNumberFormat="1" applyBorder="1" applyAlignment="1">
      <alignment horizontal="center" vertical="center"/>
    </xf>
    <xf numFmtId="49" fontId="1" fillId="2" borderId="13" xfId="1" applyNumberFormat="1" applyBorder="1" applyAlignment="1">
      <alignment horizontal="center" vertical="center"/>
    </xf>
    <xf numFmtId="49" fontId="1" fillId="2" borderId="6" xfId="1" applyNumberFormat="1" applyBorder="1" applyAlignment="1">
      <alignment horizontal="center" vertical="center"/>
    </xf>
    <xf numFmtId="165" fontId="1" fillId="3" borderId="11" xfId="2" applyNumberFormat="1" applyBorder="1" applyAlignment="1">
      <alignment horizontal="center" vertical="center"/>
    </xf>
    <xf numFmtId="165" fontId="2" fillId="3" borderId="6" xfId="2" applyNumberFormat="1" applyFont="1" applyBorder="1" applyAlignment="1">
      <alignment horizontal="center" vertical="center"/>
    </xf>
    <xf numFmtId="166" fontId="2" fillId="3" borderId="7" xfId="2" applyNumberFormat="1" applyFont="1" applyBorder="1" applyAlignment="1">
      <alignment horizontal="center" vertical="center"/>
    </xf>
    <xf numFmtId="167" fontId="1" fillId="5" borderId="11" xfId="4" applyNumberFormat="1" applyBorder="1" applyAlignment="1">
      <alignment horizontal="center" vertical="center"/>
    </xf>
    <xf numFmtId="168" fontId="1" fillId="5" borderId="6" xfId="4" applyNumberFormat="1" applyBorder="1" applyAlignment="1">
      <alignment horizontal="center" vertical="center"/>
    </xf>
    <xf numFmtId="1" fontId="2" fillId="5" borderId="7" xfId="4" applyNumberFormat="1" applyFont="1" applyBorder="1" applyAlignment="1">
      <alignment horizontal="center" vertical="center"/>
    </xf>
    <xf numFmtId="49" fontId="1" fillId="2" borderId="30" xfId="1" applyNumberFormat="1" applyBorder="1" applyAlignment="1">
      <alignment horizontal="center" vertical="center"/>
    </xf>
    <xf numFmtId="49" fontId="1" fillId="2" borderId="31" xfId="1" applyNumberFormat="1" applyBorder="1" applyAlignment="1">
      <alignment horizontal="center" vertical="center"/>
    </xf>
    <xf numFmtId="49" fontId="1" fillId="2" borderId="32" xfId="1" applyNumberFormat="1" applyBorder="1" applyAlignment="1">
      <alignment horizontal="center" vertical="center"/>
    </xf>
    <xf numFmtId="0" fontId="2" fillId="4" borderId="25" xfId="3" applyNumberFormat="1" applyFont="1" applyBorder="1" applyAlignment="1">
      <alignment horizontal="center" vertical="center" wrapText="1"/>
    </xf>
    <xf numFmtId="0" fontId="2" fillId="4" borderId="12" xfId="3" applyNumberFormat="1" applyFont="1" applyBorder="1" applyAlignment="1">
      <alignment horizontal="center" vertical="center" wrapText="1"/>
    </xf>
    <xf numFmtId="0" fontId="2" fillId="5" borderId="13" xfId="4" applyNumberFormat="1" applyFont="1" applyBorder="1" applyAlignment="1">
      <alignment horizontal="center" vertical="center"/>
    </xf>
    <xf numFmtId="0" fontId="2" fillId="5" borderId="11" xfId="4" applyNumberFormat="1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2" borderId="37" xfId="1" applyNumberFormat="1" applyFont="1" applyBorder="1" applyAlignment="1">
      <alignment horizontal="center" vertical="center" wrapText="1"/>
    </xf>
    <xf numFmtId="0" fontId="2" fillId="2" borderId="38" xfId="1" applyNumberFormat="1" applyFont="1" applyBorder="1" applyAlignment="1">
      <alignment horizontal="center" vertical="center" wrapText="1"/>
    </xf>
    <xf numFmtId="0" fontId="2" fillId="2" borderId="39" xfId="1" applyNumberFormat="1" applyFont="1" applyBorder="1" applyAlignment="1">
      <alignment horizontal="center" vertical="center" wrapText="1"/>
    </xf>
    <xf numFmtId="0" fontId="2" fillId="2" borderId="40" xfId="1" applyNumberFormat="1" applyFont="1" applyBorder="1" applyAlignment="1">
      <alignment horizontal="center" vertical="center" wrapText="1"/>
    </xf>
    <xf numFmtId="0" fontId="2" fillId="2" borderId="28" xfId="1" applyNumberFormat="1" applyFont="1" applyBorder="1" applyAlignment="1">
      <alignment horizontal="center" vertical="center" wrapText="1"/>
    </xf>
    <xf numFmtId="0" fontId="2" fillId="2" borderId="10" xfId="1" applyNumberFormat="1" applyFont="1" applyBorder="1" applyAlignment="1">
      <alignment horizontal="center" vertical="center" wrapText="1"/>
    </xf>
    <xf numFmtId="0" fontId="2" fillId="2" borderId="35" xfId="1" applyNumberFormat="1" applyFont="1" applyBorder="1" applyAlignment="1">
      <alignment horizontal="center" vertical="center"/>
    </xf>
    <xf numFmtId="0" fontId="2" fillId="2" borderId="36" xfId="1" applyNumberFormat="1" applyFont="1" applyBorder="1" applyAlignment="1">
      <alignment horizontal="center" vertical="center"/>
    </xf>
    <xf numFmtId="0" fontId="2" fillId="3" borderId="15" xfId="2" applyNumberFormat="1" applyFont="1" applyBorder="1" applyAlignment="1">
      <alignment horizontal="center" vertical="center" wrapText="1"/>
    </xf>
    <xf numFmtId="0" fontId="2" fillId="3" borderId="10" xfId="2" applyNumberFormat="1" applyFont="1" applyBorder="1" applyAlignment="1">
      <alignment horizontal="center" vertical="center" wrapText="1"/>
    </xf>
    <xf numFmtId="0" fontId="2" fillId="3" borderId="8" xfId="2" applyNumberFormat="1" applyFont="1" applyBorder="1" applyAlignment="1">
      <alignment horizontal="center" vertical="center" wrapText="1"/>
    </xf>
    <xf numFmtId="0" fontId="2" fillId="3" borderId="12" xfId="2" applyNumberFormat="1" applyFont="1" applyBorder="1" applyAlignment="1">
      <alignment horizontal="center" vertical="center"/>
    </xf>
    <xf numFmtId="0" fontId="2" fillId="5" borderId="17" xfId="4" applyNumberFormat="1" applyFont="1" applyBorder="1" applyAlignment="1">
      <alignment horizontal="center" vertical="center"/>
    </xf>
    <xf numFmtId="0" fontId="2" fillId="5" borderId="18" xfId="4" applyNumberFormat="1" applyFont="1" applyBorder="1" applyAlignment="1">
      <alignment horizontal="center" vertical="center"/>
    </xf>
    <xf numFmtId="165" fontId="2" fillId="3" borderId="16" xfId="2" applyNumberFormat="1" applyFont="1" applyBorder="1" applyAlignment="1">
      <alignment horizontal="center" vertical="center" wrapText="1"/>
    </xf>
    <xf numFmtId="166" fontId="2" fillId="3" borderId="25" xfId="2" applyNumberFormat="1" applyFont="1" applyBorder="1" applyAlignment="1">
      <alignment horizontal="center" vertical="center"/>
    </xf>
  </cellXfs>
  <cellStyles count="5">
    <cellStyle name="Accent1" xfId="1" builtinId="29"/>
    <cellStyle name="Accent2" xfId="2" builtinId="33"/>
    <cellStyle name="Accent3" xfId="3" builtinId="37"/>
    <cellStyle name="Accent4" xfId="4" builtinId="41"/>
    <cellStyle name="Normal" xfId="0" builtinId="0"/>
  </cellStyles>
  <dxfs count="0"/>
  <tableStyles count="0" defaultTableStyle="TableStyleMedium2" defaultPivotStyle="PivotStyleLight16"/>
  <colors>
    <mruColors>
      <color rgb="FFFF99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70C0"/>
  </sheetPr>
  <dimension ref="A1:N59"/>
  <sheetViews>
    <sheetView tabSelected="1" topLeftCell="A2" workbookViewId="0">
      <selection activeCell="L17" sqref="L17"/>
    </sheetView>
  </sheetViews>
  <sheetFormatPr defaultColWidth="9.140625" defaultRowHeight="15" x14ac:dyDescent="0.25"/>
  <cols>
    <col min="2" max="2" width="21" bestFit="1" customWidth="1"/>
    <col min="3" max="3" width="9.5703125" bestFit="1" customWidth="1"/>
    <col min="4" max="4" width="17.7109375" bestFit="1" customWidth="1"/>
    <col min="5" max="5" width="21.140625" bestFit="1" customWidth="1"/>
    <col min="6" max="6" width="20.5703125" customWidth="1"/>
    <col min="7" max="7" width="10.42578125" bestFit="1" customWidth="1"/>
    <col min="8" max="8" width="12.140625" bestFit="1" customWidth="1"/>
    <col min="9" max="9" width="11.42578125" customWidth="1"/>
    <col min="10" max="10" width="11.28515625" customWidth="1"/>
    <col min="11" max="11" width="14.85546875" bestFit="1" customWidth="1"/>
    <col min="12" max="12" width="27" customWidth="1"/>
    <col min="13" max="13" width="9.28515625" bestFit="1" customWidth="1"/>
    <col min="14" max="14" width="12.140625" customWidth="1"/>
  </cols>
  <sheetData>
    <row r="1" spans="1:14" x14ac:dyDescent="0.25">
      <c r="G1" s="17" t="s">
        <v>0</v>
      </c>
      <c r="H1" s="18" t="s">
        <v>1</v>
      </c>
    </row>
    <row r="2" spans="1:14" ht="15.75" thickBot="1" x14ac:dyDescent="0.3">
      <c r="G2" s="31">
        <v>0.2</v>
      </c>
      <c r="H2" s="32">
        <v>119.08880000000001</v>
      </c>
    </row>
    <row r="3" spans="1:14" ht="15.75" thickBot="1" x14ac:dyDescent="0.3"/>
    <row r="4" spans="1:14" s="28" customFormat="1" ht="46.5" customHeight="1" thickBot="1" x14ac:dyDescent="0.3">
      <c r="B4" s="4" t="s">
        <v>2</v>
      </c>
      <c r="C4" s="5" t="s">
        <v>3</v>
      </c>
      <c r="D4" s="6" t="s">
        <v>4</v>
      </c>
      <c r="E4" s="7" t="s">
        <v>5</v>
      </c>
      <c r="F4" s="8" t="s">
        <v>6</v>
      </c>
      <c r="G4" s="9" t="s">
        <v>7</v>
      </c>
      <c r="H4" s="10" t="s">
        <v>8</v>
      </c>
      <c r="I4" s="11" t="s">
        <v>9</v>
      </c>
      <c r="J4" s="12" t="s">
        <v>10</v>
      </c>
      <c r="K4" s="13" t="s">
        <v>11</v>
      </c>
      <c r="L4" s="14" t="s">
        <v>12</v>
      </c>
      <c r="M4" s="15" t="s">
        <v>13</v>
      </c>
      <c r="N4" s="16" t="s">
        <v>14</v>
      </c>
    </row>
    <row r="5" spans="1:14" s="30" customFormat="1" ht="15.75" thickBot="1" x14ac:dyDescent="0.3">
      <c r="B5" s="33" t="s">
        <v>24</v>
      </c>
      <c r="C5" s="34" t="s">
        <v>25</v>
      </c>
      <c r="D5" s="35" t="s">
        <v>26</v>
      </c>
      <c r="E5" s="19" t="str">
        <f>PROPER(C5&amp;" "&amp;D5)</f>
        <v>Milka Chocolate 300Gr</v>
      </c>
      <c r="F5" s="36">
        <v>88.42</v>
      </c>
      <c r="G5" s="37">
        <f>F5+F5*$G$2</f>
        <v>106.104</v>
      </c>
      <c r="H5" s="38">
        <f>G5/$H$2</f>
        <v>0.8909653972497833</v>
      </c>
      <c r="I5" s="39">
        <v>43508</v>
      </c>
      <c r="J5" s="40">
        <v>43688</v>
      </c>
      <c r="K5" s="41" cm="1">
        <f t="array" ref="K5:K11">DAYS360(I5:I11,J5:J11,TRUE)</f>
        <v>179</v>
      </c>
      <c r="L5" s="3" t="s">
        <v>27</v>
      </c>
      <c r="M5" s="22" t="str">
        <f>IF(L5="Serbia","Da","Ne")</f>
        <v>Ne</v>
      </c>
      <c r="N5" s="23" t="str">
        <f>VLOOKUP(E5,$B$16:$C$25,2,FALSE)</f>
        <v>MCHO300</v>
      </c>
    </row>
    <row r="6" spans="1:14" s="30" customFormat="1" ht="15.75" thickBot="1" x14ac:dyDescent="0.3">
      <c r="B6" s="42" t="s">
        <v>28</v>
      </c>
      <c r="C6" s="43" t="s">
        <v>29</v>
      </c>
      <c r="D6" s="44" t="s">
        <v>30</v>
      </c>
      <c r="E6" s="19" t="str">
        <f t="shared" ref="E6:E11" si="0">PROPER(C6&amp;" "&amp;D6)</f>
        <v>Mocart Balls</v>
      </c>
      <c r="F6" s="45">
        <v>318.13</v>
      </c>
      <c r="G6" s="37">
        <f t="shared" ref="G6:G11" si="1">F6+F6*$G$2</f>
        <v>381.75599999999997</v>
      </c>
      <c r="H6" s="38">
        <f t="shared" ref="H6:H11" si="2">G6/$H$2</f>
        <v>3.205641504490766</v>
      </c>
      <c r="I6" s="46">
        <v>43455</v>
      </c>
      <c r="J6" s="47">
        <v>43517</v>
      </c>
      <c r="K6" s="41">
        <v>60</v>
      </c>
      <c r="L6" s="1" t="s">
        <v>31</v>
      </c>
      <c r="M6" s="22" t="str">
        <f t="shared" ref="M6:M11" si="3">IF(L6="Serbia","Da","Ne")</f>
        <v>Ne</v>
      </c>
      <c r="N6" s="23" t="str">
        <f t="shared" ref="N6:N11" si="4">VLOOKUP(E6,$B$16:$C$25,2,FALSE)</f>
        <v>MBAL</v>
      </c>
    </row>
    <row r="7" spans="1:14" s="30" customFormat="1" ht="15.75" thickBot="1" x14ac:dyDescent="0.3">
      <c r="B7" s="33" t="s">
        <v>32</v>
      </c>
      <c r="C7" s="34" t="s">
        <v>33</v>
      </c>
      <c r="D7" s="35" t="s">
        <v>34</v>
      </c>
      <c r="E7" s="19" t="str">
        <f t="shared" si="0"/>
        <v>Cookies Domacica</v>
      </c>
      <c r="F7" s="45">
        <v>79.84</v>
      </c>
      <c r="G7" s="37">
        <f t="shared" si="1"/>
        <v>95.808000000000007</v>
      </c>
      <c r="H7" s="38">
        <f t="shared" si="2"/>
        <v>0.80450890427983157</v>
      </c>
      <c r="I7" s="46">
        <v>43542</v>
      </c>
      <c r="J7" s="47">
        <v>43663</v>
      </c>
      <c r="K7" s="41">
        <v>119</v>
      </c>
      <c r="L7" s="1" t="s">
        <v>35</v>
      </c>
      <c r="M7" s="22" t="str">
        <f t="shared" si="3"/>
        <v>Da</v>
      </c>
      <c r="N7" s="23" t="str">
        <f t="shared" si="4"/>
        <v>CDOM</v>
      </c>
    </row>
    <row r="8" spans="1:14" s="30" customFormat="1" ht="15.75" thickBot="1" x14ac:dyDescent="0.3">
      <c r="B8" s="42" t="s">
        <v>36</v>
      </c>
      <c r="C8" s="43" t="s">
        <v>33</v>
      </c>
      <c r="D8" s="44" t="s">
        <v>37</v>
      </c>
      <c r="E8" s="19" t="str">
        <f t="shared" si="0"/>
        <v>Cookies Jaffa</v>
      </c>
      <c r="F8" s="45">
        <v>72.56</v>
      </c>
      <c r="G8" s="37">
        <f t="shared" si="1"/>
        <v>87.072000000000003</v>
      </c>
      <c r="H8" s="38">
        <f t="shared" si="2"/>
        <v>0.73115187994169051</v>
      </c>
      <c r="I8" s="46">
        <v>43554</v>
      </c>
      <c r="J8" s="47">
        <v>43600</v>
      </c>
      <c r="K8" s="41">
        <v>45</v>
      </c>
      <c r="L8" s="1" t="s">
        <v>35</v>
      </c>
      <c r="M8" s="22" t="str">
        <f t="shared" si="3"/>
        <v>Da</v>
      </c>
      <c r="N8" s="23" t="str">
        <f t="shared" si="4"/>
        <v>CJAF</v>
      </c>
    </row>
    <row r="9" spans="1:14" s="30" customFormat="1" ht="15.75" thickBot="1" x14ac:dyDescent="0.3">
      <c r="B9" s="33" t="s">
        <v>38</v>
      </c>
      <c r="C9" s="34" t="s">
        <v>39</v>
      </c>
      <c r="D9" s="35" t="s">
        <v>40</v>
      </c>
      <c r="E9" s="19" t="str">
        <f t="shared" si="0"/>
        <v>Kinder Egg</v>
      </c>
      <c r="F9" s="45">
        <v>64.73</v>
      </c>
      <c r="G9" s="37">
        <f t="shared" si="1"/>
        <v>77.676000000000002</v>
      </c>
      <c r="H9" s="38">
        <f t="shared" si="2"/>
        <v>0.65225277272086035</v>
      </c>
      <c r="I9" s="46">
        <v>43419</v>
      </c>
      <c r="J9" s="47">
        <v>43506</v>
      </c>
      <c r="K9" s="41">
        <v>85</v>
      </c>
      <c r="L9" s="1" t="s">
        <v>41</v>
      </c>
      <c r="M9" s="22" t="str">
        <f t="shared" si="3"/>
        <v>Ne</v>
      </c>
      <c r="N9" s="23" t="str">
        <f t="shared" si="4"/>
        <v>KEGG</v>
      </c>
    </row>
    <row r="10" spans="1:14" s="30" customFormat="1" ht="15.75" thickBot="1" x14ac:dyDescent="0.3">
      <c r="B10" s="42" t="s">
        <v>42</v>
      </c>
      <c r="C10" s="43" t="s">
        <v>33</v>
      </c>
      <c r="D10" s="44" t="s">
        <v>43</v>
      </c>
      <c r="E10" s="19" t="str">
        <f t="shared" si="0"/>
        <v>Cookies Plazma 400Gr</v>
      </c>
      <c r="F10" s="45">
        <v>75.41</v>
      </c>
      <c r="G10" s="37">
        <f t="shared" si="1"/>
        <v>90.49199999999999</v>
      </c>
      <c r="H10" s="38">
        <f t="shared" si="2"/>
        <v>0.75986994578835276</v>
      </c>
      <c r="I10" s="46">
        <v>43557</v>
      </c>
      <c r="J10" s="47">
        <v>43923</v>
      </c>
      <c r="K10" s="41">
        <v>360</v>
      </c>
      <c r="L10" s="1" t="s">
        <v>35</v>
      </c>
      <c r="M10" s="22" t="str">
        <f t="shared" si="3"/>
        <v>Da</v>
      </c>
      <c r="N10" s="23" t="str">
        <f t="shared" si="4"/>
        <v>CPLZ400</v>
      </c>
    </row>
    <row r="11" spans="1:14" s="30" customFormat="1" ht="15.75" thickBot="1" x14ac:dyDescent="0.3">
      <c r="B11" s="48" t="s">
        <v>44</v>
      </c>
      <c r="C11" s="49" t="s">
        <v>25</v>
      </c>
      <c r="D11" s="50" t="s">
        <v>45</v>
      </c>
      <c r="E11" s="19" t="str">
        <f t="shared" si="0"/>
        <v>Milka Chocolate 200Gr</v>
      </c>
      <c r="F11" s="51">
        <v>243.39</v>
      </c>
      <c r="G11" s="37">
        <f t="shared" si="1"/>
        <v>292.06799999999998</v>
      </c>
      <c r="H11" s="38">
        <f t="shared" si="2"/>
        <v>2.4525228233049621</v>
      </c>
      <c r="I11" s="54">
        <v>43478</v>
      </c>
      <c r="J11" s="55">
        <v>43537</v>
      </c>
      <c r="K11" s="56">
        <v>60</v>
      </c>
      <c r="L11" s="2" t="s">
        <v>27</v>
      </c>
      <c r="M11" s="22" t="str">
        <f t="shared" si="3"/>
        <v>Ne</v>
      </c>
      <c r="N11" s="23" t="str">
        <f t="shared" si="4"/>
        <v>MCHO200</v>
      </c>
    </row>
    <row r="12" spans="1:14" s="30" customFormat="1" ht="15" customHeight="1" x14ac:dyDescent="0.25">
      <c r="B12" s="65" t="s">
        <v>15</v>
      </c>
      <c r="C12" s="66"/>
      <c r="D12" s="67"/>
      <c r="E12" s="71">
        <f>COUNTIF(B5:B11,"*")</f>
        <v>7</v>
      </c>
      <c r="F12" s="73" t="s">
        <v>16</v>
      </c>
      <c r="G12" s="79">
        <f>AVERAGE(G5:G11)</f>
        <v>161.56800000000001</v>
      </c>
      <c r="H12" s="80">
        <f>AVERAGE(H5:H11)</f>
        <v>1.3567018896823211</v>
      </c>
      <c r="I12" s="77" t="s">
        <v>17</v>
      </c>
      <c r="J12" s="78"/>
      <c r="K12" s="41">
        <f>MAX(_xlfn.ANCHORARRAY(K5))</f>
        <v>360</v>
      </c>
      <c r="L12" s="20" t="s">
        <v>18</v>
      </c>
      <c r="M12" s="22">
        <f>COUNTIF(M5:M11,"Da")</f>
        <v>3</v>
      </c>
      <c r="N12" s="60" t="s">
        <v>19</v>
      </c>
    </row>
    <row r="13" spans="1:14" s="30" customFormat="1" ht="15.75" thickBot="1" x14ac:dyDescent="0.3">
      <c r="B13" s="68"/>
      <c r="C13" s="69"/>
      <c r="D13" s="70"/>
      <c r="E13" s="72"/>
      <c r="F13" s="74"/>
      <c r="G13" s="75"/>
      <c r="H13" s="76"/>
      <c r="I13" s="62" t="s">
        <v>20</v>
      </c>
      <c r="J13" s="63"/>
      <c r="K13" s="56">
        <f>MIN(_xlfn.ANCHORARRAY(K5))</f>
        <v>45</v>
      </c>
      <c r="L13" s="21" t="s">
        <v>21</v>
      </c>
      <c r="M13" s="25">
        <f>COUNTIF(M5:M11,"Ne")</f>
        <v>4</v>
      </c>
      <c r="N13" s="61"/>
    </row>
    <row r="14" spans="1:14" s="30" customFormat="1" ht="15.75" thickBot="1" x14ac:dyDescent="0.3"/>
    <row r="15" spans="1:14" s="30" customFormat="1" ht="31.5" customHeight="1" thickBot="1" x14ac:dyDescent="0.3">
      <c r="A15" s="29"/>
      <c r="B15" s="4" t="s">
        <v>22</v>
      </c>
      <c r="C15" s="27" t="s">
        <v>23</v>
      </c>
      <c r="D15" s="28"/>
    </row>
    <row r="16" spans="1:14" s="30" customFormat="1" x14ac:dyDescent="0.25">
      <c r="A16" s="29"/>
      <c r="B16" s="33" t="s">
        <v>46</v>
      </c>
      <c r="C16" s="57" t="s">
        <v>47</v>
      </c>
      <c r="H16" s="64"/>
      <c r="I16" s="64"/>
      <c r="J16" s="64"/>
    </row>
    <row r="17" spans="1:3" s="30" customFormat="1" x14ac:dyDescent="0.25">
      <c r="A17" s="29"/>
      <c r="B17" s="42" t="s">
        <v>48</v>
      </c>
      <c r="C17" s="58" t="s">
        <v>49</v>
      </c>
    </row>
    <row r="18" spans="1:3" s="30" customFormat="1" x14ac:dyDescent="0.25">
      <c r="A18" s="29"/>
      <c r="B18" s="42" t="s">
        <v>50</v>
      </c>
      <c r="C18" s="58" t="s">
        <v>51</v>
      </c>
    </row>
    <row r="19" spans="1:3" s="30" customFormat="1" x14ac:dyDescent="0.25">
      <c r="A19" s="29"/>
      <c r="B19" s="42" t="s">
        <v>52</v>
      </c>
      <c r="C19" s="58" t="s">
        <v>53</v>
      </c>
    </row>
    <row r="20" spans="1:3" s="30" customFormat="1" x14ac:dyDescent="0.25">
      <c r="A20" s="29"/>
      <c r="B20" s="42" t="s">
        <v>54</v>
      </c>
      <c r="C20" s="58" t="s">
        <v>55</v>
      </c>
    </row>
    <row r="21" spans="1:3" s="30" customFormat="1" x14ac:dyDescent="0.25">
      <c r="A21" s="29"/>
      <c r="B21" s="42" t="s">
        <v>56</v>
      </c>
      <c r="C21" s="58" t="s">
        <v>57</v>
      </c>
    </row>
    <row r="22" spans="1:3" s="30" customFormat="1" x14ac:dyDescent="0.25">
      <c r="A22" s="29"/>
      <c r="B22" s="42" t="s">
        <v>58</v>
      </c>
      <c r="C22" s="58" t="s">
        <v>59</v>
      </c>
    </row>
    <row r="23" spans="1:3" s="30" customFormat="1" x14ac:dyDescent="0.25">
      <c r="A23" s="29"/>
      <c r="B23" s="42" t="s">
        <v>60</v>
      </c>
      <c r="C23" s="58" t="s">
        <v>61</v>
      </c>
    </row>
    <row r="24" spans="1:3" s="30" customFormat="1" x14ac:dyDescent="0.25">
      <c r="A24" s="29"/>
      <c r="B24" s="42" t="s">
        <v>62</v>
      </c>
      <c r="C24" s="58" t="s">
        <v>63</v>
      </c>
    </row>
    <row r="25" spans="1:3" s="30" customFormat="1" ht="15.75" thickBot="1" x14ac:dyDescent="0.3">
      <c r="A25" s="29"/>
      <c r="B25" s="48" t="s">
        <v>64</v>
      </c>
      <c r="C25" s="59" t="s">
        <v>65</v>
      </c>
    </row>
    <row r="26" spans="1:3" s="30" customFormat="1" x14ac:dyDescent="0.25"/>
    <row r="27" spans="1:3" s="30" customFormat="1" x14ac:dyDescent="0.25"/>
    <row r="28" spans="1:3" s="30" customFormat="1" x14ac:dyDescent="0.25"/>
    <row r="29" spans="1:3" s="30" customFormat="1" x14ac:dyDescent="0.25"/>
    <row r="30" spans="1:3" s="30" customFormat="1" x14ac:dyDescent="0.25"/>
    <row r="31" spans="1:3" s="30" customFormat="1" x14ac:dyDescent="0.25"/>
    <row r="32" spans="1:3" s="30" customFormat="1" x14ac:dyDescent="0.25"/>
    <row r="33" s="30" customFormat="1" x14ac:dyDescent="0.25"/>
    <row r="34" s="30" customFormat="1" x14ac:dyDescent="0.25"/>
    <row r="35" s="30" customFormat="1" x14ac:dyDescent="0.25"/>
    <row r="36" s="30" customFormat="1" x14ac:dyDescent="0.25"/>
    <row r="37" s="30" customFormat="1" x14ac:dyDescent="0.25"/>
    <row r="38" s="30" customFormat="1" x14ac:dyDescent="0.25"/>
    <row r="39" s="30" customFormat="1" x14ac:dyDescent="0.25"/>
    <row r="40" s="30" customFormat="1" x14ac:dyDescent="0.25"/>
    <row r="41" s="30" customFormat="1" x14ac:dyDescent="0.25"/>
    <row r="42" s="30" customFormat="1" x14ac:dyDescent="0.25"/>
    <row r="43" s="30" customFormat="1" x14ac:dyDescent="0.25"/>
    <row r="44" s="30" customFormat="1" x14ac:dyDescent="0.25"/>
    <row r="45" s="30" customFormat="1" x14ac:dyDescent="0.25"/>
    <row r="46" s="30" customFormat="1" x14ac:dyDescent="0.25"/>
    <row r="47" s="30" customFormat="1" x14ac:dyDescent="0.25"/>
    <row r="48" s="30" customFormat="1" x14ac:dyDescent="0.25"/>
    <row r="49" s="30" customFormat="1" x14ac:dyDescent="0.25"/>
    <row r="50" s="30" customFormat="1" x14ac:dyDescent="0.25"/>
    <row r="51" s="30" customFormat="1" x14ac:dyDescent="0.25"/>
    <row r="52" s="30" customFormat="1" x14ac:dyDescent="0.25"/>
    <row r="53" s="30" customFormat="1" x14ac:dyDescent="0.25"/>
    <row r="54" s="30" customFormat="1" x14ac:dyDescent="0.25"/>
    <row r="55" s="30" customFormat="1" x14ac:dyDescent="0.25"/>
    <row r="56" s="30" customFormat="1" x14ac:dyDescent="0.25"/>
    <row r="57" s="30" customFormat="1" x14ac:dyDescent="0.25"/>
    <row r="58" s="30" customFormat="1" x14ac:dyDescent="0.25"/>
    <row r="59" s="30" customFormat="1" x14ac:dyDescent="0.25"/>
  </sheetData>
  <mergeCells count="9">
    <mergeCell ref="N12:N13"/>
    <mergeCell ref="I13:J13"/>
    <mergeCell ref="H16:J16"/>
    <mergeCell ref="B12:D13"/>
    <mergeCell ref="E12:E13"/>
    <mergeCell ref="F12:F13"/>
    <mergeCell ref="G12:G13"/>
    <mergeCell ref="H12:H13"/>
    <mergeCell ref="I12:J12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B050"/>
  </sheetPr>
  <dimension ref="A1:N59"/>
  <sheetViews>
    <sheetView workbookViewId="0">
      <selection activeCell="N5" sqref="N5"/>
    </sheetView>
  </sheetViews>
  <sheetFormatPr defaultRowHeight="15" x14ac:dyDescent="0.25"/>
  <cols>
    <col min="2" max="2" width="21" bestFit="1" customWidth="1"/>
    <col min="3" max="3" width="9.5703125" bestFit="1" customWidth="1"/>
    <col min="4" max="4" width="17.7109375" bestFit="1" customWidth="1"/>
    <col min="5" max="5" width="21.140625" bestFit="1" customWidth="1"/>
    <col min="6" max="6" width="20.5703125" customWidth="1"/>
    <col min="7" max="7" width="10.42578125" bestFit="1" customWidth="1"/>
    <col min="8" max="8" width="12.140625" bestFit="1" customWidth="1"/>
    <col min="9" max="9" width="11.42578125" customWidth="1"/>
    <col min="10" max="10" width="11.28515625" customWidth="1"/>
    <col min="11" max="11" width="14.85546875" bestFit="1" customWidth="1"/>
    <col min="12" max="12" width="27" customWidth="1"/>
    <col min="13" max="13" width="9.28515625" bestFit="1" customWidth="1"/>
    <col min="14" max="14" width="12.140625" customWidth="1"/>
  </cols>
  <sheetData>
    <row r="1" spans="1:14" x14ac:dyDescent="0.25">
      <c r="G1" s="17" t="s">
        <v>0</v>
      </c>
      <c r="H1" s="18" t="s">
        <v>1</v>
      </c>
    </row>
    <row r="2" spans="1:14" ht="15.75" thickBot="1" x14ac:dyDescent="0.3">
      <c r="G2" s="31">
        <v>0.2</v>
      </c>
      <c r="H2" s="32">
        <v>119.08880000000001</v>
      </c>
    </row>
    <row r="3" spans="1:14" ht="15.75" thickBot="1" x14ac:dyDescent="0.3"/>
    <row r="4" spans="1:14" s="28" customFormat="1" ht="46.5" customHeight="1" thickBot="1" x14ac:dyDescent="0.3">
      <c r="B4" s="4" t="s">
        <v>2</v>
      </c>
      <c r="C4" s="5" t="s">
        <v>3</v>
      </c>
      <c r="D4" s="6" t="s">
        <v>4</v>
      </c>
      <c r="E4" s="7" t="s">
        <v>5</v>
      </c>
      <c r="F4" s="8" t="s">
        <v>6</v>
      </c>
      <c r="G4" s="9" t="s">
        <v>7</v>
      </c>
      <c r="H4" s="10" t="s">
        <v>8</v>
      </c>
      <c r="I4" s="11" t="s">
        <v>9</v>
      </c>
      <c r="J4" s="12" t="s">
        <v>10</v>
      </c>
      <c r="K4" s="13" t="s">
        <v>11</v>
      </c>
      <c r="L4" s="14" t="s">
        <v>12</v>
      </c>
      <c r="M4" s="15" t="s">
        <v>13</v>
      </c>
      <c r="N4" s="16" t="s">
        <v>14</v>
      </c>
    </row>
    <row r="5" spans="1:14" s="30" customFormat="1" x14ac:dyDescent="0.25">
      <c r="B5" s="33" t="s">
        <v>24</v>
      </c>
      <c r="C5" s="34" t="s">
        <v>25</v>
      </c>
      <c r="D5" s="35" t="s">
        <v>26</v>
      </c>
      <c r="E5" s="19" t="str">
        <f>PROPER(C5&amp;" "&amp;D5)</f>
        <v>Milka Chocolate 300Gr</v>
      </c>
      <c r="F5" s="36">
        <v>88.42</v>
      </c>
      <c r="G5" s="37">
        <f>F5+F5*$G$2</f>
        <v>106.104</v>
      </c>
      <c r="H5" s="38">
        <f>G5/$H$2</f>
        <v>0.8909653972497833</v>
      </c>
      <c r="I5" s="39">
        <v>43508</v>
      </c>
      <c r="J5" s="40">
        <v>43688</v>
      </c>
      <c r="K5" s="41">
        <f>DAYS360(I5,J5,TRUE)</f>
        <v>179</v>
      </c>
      <c r="L5" s="3" t="s">
        <v>27</v>
      </c>
      <c r="M5" s="22" t="str">
        <f>IF(L5="Serbia","Da","Ne")</f>
        <v>Ne</v>
      </c>
      <c r="N5" s="23" t="str">
        <f>VLOOKUP(E5,$B$16:$C$25,2,FALSE)</f>
        <v>MCHO300</v>
      </c>
    </row>
    <row r="6" spans="1:14" s="30" customFormat="1" x14ac:dyDescent="0.25">
      <c r="B6" s="42" t="s">
        <v>28</v>
      </c>
      <c r="C6" s="43" t="s">
        <v>29</v>
      </c>
      <c r="D6" s="44" t="s">
        <v>30</v>
      </c>
      <c r="E6" s="19" t="str">
        <f>PROPER(C6&amp;" "&amp;D6)</f>
        <v>Mocart Balls</v>
      </c>
      <c r="F6" s="45">
        <v>318.13</v>
      </c>
      <c r="G6" s="37">
        <f t="shared" ref="G6:G11" si="0">F6+F6*$G$2</f>
        <v>381.75599999999997</v>
      </c>
      <c r="H6" s="38">
        <f t="shared" ref="H6:H11" si="1">G6/$H$2</f>
        <v>3.205641504490766</v>
      </c>
      <c r="I6" s="46">
        <v>43455</v>
      </c>
      <c r="J6" s="47">
        <v>43517</v>
      </c>
      <c r="K6" s="41">
        <f t="shared" ref="K6:K11" si="2">DAYS360(I6,J6,TRUE)</f>
        <v>60</v>
      </c>
      <c r="L6" s="1" t="s">
        <v>31</v>
      </c>
      <c r="M6" s="24" t="str">
        <f>IF(L6="Serbia","Da","Ne")</f>
        <v>Ne</v>
      </c>
      <c r="N6" s="23" t="str">
        <f t="shared" ref="N5:N11" si="3">VLOOKUP(E6,$B$16:$C$25,2,FALSE)</f>
        <v>MBAL</v>
      </c>
    </row>
    <row r="7" spans="1:14" s="30" customFormat="1" x14ac:dyDescent="0.25">
      <c r="B7" s="33" t="s">
        <v>32</v>
      </c>
      <c r="C7" s="34" t="s">
        <v>33</v>
      </c>
      <c r="D7" s="35" t="s">
        <v>34</v>
      </c>
      <c r="E7" s="19" t="str">
        <f t="shared" ref="E7:E11" si="4">PROPER(C7&amp;" "&amp;D7)</f>
        <v>Cookies Domacica</v>
      </c>
      <c r="F7" s="45">
        <v>79.84</v>
      </c>
      <c r="G7" s="37">
        <f t="shared" si="0"/>
        <v>95.808000000000007</v>
      </c>
      <c r="H7" s="38">
        <f t="shared" si="1"/>
        <v>0.80450890427983157</v>
      </c>
      <c r="I7" s="46">
        <v>43542</v>
      </c>
      <c r="J7" s="47">
        <v>43663</v>
      </c>
      <c r="K7" s="41">
        <f t="shared" si="2"/>
        <v>119</v>
      </c>
      <c r="L7" s="1" t="s">
        <v>35</v>
      </c>
      <c r="M7" s="24" t="str">
        <f t="shared" ref="M7:M10" si="5">IF(L7="Serbia","Da","Ne")</f>
        <v>Da</v>
      </c>
      <c r="N7" s="23" t="str">
        <f t="shared" si="3"/>
        <v>CDOM</v>
      </c>
    </row>
    <row r="8" spans="1:14" s="30" customFormat="1" x14ac:dyDescent="0.25">
      <c r="B8" s="42" t="s">
        <v>36</v>
      </c>
      <c r="C8" s="43" t="s">
        <v>33</v>
      </c>
      <c r="D8" s="44" t="s">
        <v>37</v>
      </c>
      <c r="E8" s="19" t="str">
        <f t="shared" si="4"/>
        <v>Cookies Jaffa</v>
      </c>
      <c r="F8" s="45">
        <v>72.56</v>
      </c>
      <c r="G8" s="37">
        <f t="shared" si="0"/>
        <v>87.072000000000003</v>
      </c>
      <c r="H8" s="38">
        <f t="shared" si="1"/>
        <v>0.73115187994169051</v>
      </c>
      <c r="I8" s="46">
        <v>43554</v>
      </c>
      <c r="J8" s="47">
        <v>43600</v>
      </c>
      <c r="K8" s="41">
        <f t="shared" si="2"/>
        <v>45</v>
      </c>
      <c r="L8" s="1" t="s">
        <v>35</v>
      </c>
      <c r="M8" s="24" t="str">
        <f t="shared" si="5"/>
        <v>Da</v>
      </c>
      <c r="N8" s="23" t="str">
        <f t="shared" si="3"/>
        <v>CJAF</v>
      </c>
    </row>
    <row r="9" spans="1:14" s="30" customFormat="1" x14ac:dyDescent="0.25">
      <c r="B9" s="33" t="s">
        <v>38</v>
      </c>
      <c r="C9" s="34" t="s">
        <v>39</v>
      </c>
      <c r="D9" s="35" t="s">
        <v>40</v>
      </c>
      <c r="E9" s="19" t="str">
        <f t="shared" si="4"/>
        <v>Kinder Egg</v>
      </c>
      <c r="F9" s="45">
        <v>64.73</v>
      </c>
      <c r="G9" s="37">
        <f t="shared" si="0"/>
        <v>77.676000000000002</v>
      </c>
      <c r="H9" s="38">
        <f t="shared" si="1"/>
        <v>0.65225277272086035</v>
      </c>
      <c r="I9" s="46">
        <v>43419</v>
      </c>
      <c r="J9" s="47">
        <v>43506</v>
      </c>
      <c r="K9" s="41">
        <f t="shared" si="2"/>
        <v>85</v>
      </c>
      <c r="L9" s="1" t="s">
        <v>41</v>
      </c>
      <c r="M9" s="24" t="str">
        <f t="shared" si="5"/>
        <v>Ne</v>
      </c>
      <c r="N9" s="23" t="str">
        <f t="shared" si="3"/>
        <v>KEGG</v>
      </c>
    </row>
    <row r="10" spans="1:14" s="30" customFormat="1" x14ac:dyDescent="0.25">
      <c r="B10" s="42" t="s">
        <v>42</v>
      </c>
      <c r="C10" s="43" t="s">
        <v>33</v>
      </c>
      <c r="D10" s="44" t="s">
        <v>43</v>
      </c>
      <c r="E10" s="19" t="str">
        <f t="shared" si="4"/>
        <v>Cookies Plazma 400Gr</v>
      </c>
      <c r="F10" s="45">
        <v>75.41</v>
      </c>
      <c r="G10" s="37">
        <f t="shared" si="0"/>
        <v>90.49199999999999</v>
      </c>
      <c r="H10" s="38">
        <f t="shared" si="1"/>
        <v>0.75986994578835276</v>
      </c>
      <c r="I10" s="46">
        <v>43557</v>
      </c>
      <c r="J10" s="47">
        <v>43923</v>
      </c>
      <c r="K10" s="41">
        <f t="shared" si="2"/>
        <v>360</v>
      </c>
      <c r="L10" s="1" t="s">
        <v>35</v>
      </c>
      <c r="M10" s="24" t="str">
        <f t="shared" si="5"/>
        <v>Da</v>
      </c>
      <c r="N10" s="23" t="str">
        <f t="shared" si="3"/>
        <v>CPLZ400</v>
      </c>
    </row>
    <row r="11" spans="1:14" s="30" customFormat="1" ht="15.75" thickBot="1" x14ac:dyDescent="0.3">
      <c r="B11" s="48" t="s">
        <v>44</v>
      </c>
      <c r="C11" s="49" t="s">
        <v>25</v>
      </c>
      <c r="D11" s="50" t="s">
        <v>45</v>
      </c>
      <c r="E11" s="19" t="str">
        <f t="shared" si="4"/>
        <v>Milka Chocolate 200Gr</v>
      </c>
      <c r="F11" s="51">
        <v>243.39</v>
      </c>
      <c r="G11" s="52">
        <f t="shared" si="0"/>
        <v>292.06799999999998</v>
      </c>
      <c r="H11" s="53">
        <f t="shared" si="1"/>
        <v>2.4525228233049621</v>
      </c>
      <c r="I11" s="54">
        <v>43478</v>
      </c>
      <c r="J11" s="55">
        <v>43537</v>
      </c>
      <c r="K11" s="56">
        <f t="shared" si="2"/>
        <v>60</v>
      </c>
      <c r="L11" s="2" t="s">
        <v>27</v>
      </c>
      <c r="M11" s="25" t="str">
        <f>IF(L11="Serbia","Da","Ne")</f>
        <v>Ne</v>
      </c>
      <c r="N11" s="26" t="str">
        <f t="shared" si="3"/>
        <v>MCHO200</v>
      </c>
    </row>
    <row r="12" spans="1:14" s="30" customFormat="1" ht="15" customHeight="1" x14ac:dyDescent="0.25">
      <c r="B12" s="65" t="s">
        <v>15</v>
      </c>
      <c r="C12" s="66"/>
      <c r="D12" s="67"/>
      <c r="E12" s="71">
        <f>COUNTIF(B5:B11,"*")</f>
        <v>7</v>
      </c>
      <c r="F12" s="73" t="s">
        <v>16</v>
      </c>
      <c r="G12" s="79">
        <f>AVERAGE(G5:G11)</f>
        <v>161.56800000000001</v>
      </c>
      <c r="H12" s="80">
        <f>AVERAGE(H5:H11)</f>
        <v>1.3567018896823211</v>
      </c>
      <c r="I12" s="77" t="s">
        <v>17</v>
      </c>
      <c r="J12" s="78"/>
      <c r="K12" s="41">
        <f>MAX(K5:K11)</f>
        <v>360</v>
      </c>
      <c r="L12" s="20" t="s">
        <v>18</v>
      </c>
      <c r="M12" s="22">
        <f>COUNTIF(M5:M11,"Da")</f>
        <v>3</v>
      </c>
      <c r="N12" s="60" t="s">
        <v>19</v>
      </c>
    </row>
    <row r="13" spans="1:14" s="30" customFormat="1" ht="15.75" thickBot="1" x14ac:dyDescent="0.3">
      <c r="B13" s="68"/>
      <c r="C13" s="69"/>
      <c r="D13" s="70"/>
      <c r="E13" s="72"/>
      <c r="F13" s="74"/>
      <c r="G13" s="75"/>
      <c r="H13" s="76"/>
      <c r="I13" s="62" t="s">
        <v>20</v>
      </c>
      <c r="J13" s="63"/>
      <c r="K13" s="56">
        <f>MIN(K5:K11)</f>
        <v>45</v>
      </c>
      <c r="L13" s="21" t="s">
        <v>21</v>
      </c>
      <c r="M13" s="25">
        <f>COUNTIF(M5:M11,"=Ne")</f>
        <v>4</v>
      </c>
      <c r="N13" s="61"/>
    </row>
    <row r="14" spans="1:14" s="30" customFormat="1" ht="15.75" thickBot="1" x14ac:dyDescent="0.3"/>
    <row r="15" spans="1:14" s="30" customFormat="1" ht="31.5" customHeight="1" thickBot="1" x14ac:dyDescent="0.3">
      <c r="A15" s="29"/>
      <c r="B15" s="4" t="s">
        <v>22</v>
      </c>
      <c r="C15" s="27" t="s">
        <v>23</v>
      </c>
      <c r="D15" s="28"/>
    </row>
    <row r="16" spans="1:14" s="30" customFormat="1" x14ac:dyDescent="0.25">
      <c r="A16" s="29"/>
      <c r="B16" s="33" t="s">
        <v>46</v>
      </c>
      <c r="C16" s="57" t="s">
        <v>47</v>
      </c>
      <c r="H16" s="64"/>
      <c r="I16" s="64"/>
      <c r="J16" s="64"/>
    </row>
    <row r="17" spans="1:3" s="30" customFormat="1" x14ac:dyDescent="0.25">
      <c r="A17" s="29"/>
      <c r="B17" s="42" t="s">
        <v>48</v>
      </c>
      <c r="C17" s="58" t="s">
        <v>49</v>
      </c>
    </row>
    <row r="18" spans="1:3" s="30" customFormat="1" x14ac:dyDescent="0.25">
      <c r="A18" s="29"/>
      <c r="B18" s="42" t="s">
        <v>50</v>
      </c>
      <c r="C18" s="58" t="s">
        <v>51</v>
      </c>
    </row>
    <row r="19" spans="1:3" s="30" customFormat="1" x14ac:dyDescent="0.25">
      <c r="A19" s="29"/>
      <c r="B19" s="42" t="s">
        <v>52</v>
      </c>
      <c r="C19" s="58" t="s">
        <v>53</v>
      </c>
    </row>
    <row r="20" spans="1:3" s="30" customFormat="1" x14ac:dyDescent="0.25">
      <c r="A20" s="29"/>
      <c r="B20" s="42" t="s">
        <v>54</v>
      </c>
      <c r="C20" s="58" t="s">
        <v>55</v>
      </c>
    </row>
    <row r="21" spans="1:3" s="30" customFormat="1" x14ac:dyDescent="0.25">
      <c r="A21" s="29"/>
      <c r="B21" s="42" t="s">
        <v>56</v>
      </c>
      <c r="C21" s="58" t="s">
        <v>57</v>
      </c>
    </row>
    <row r="22" spans="1:3" s="30" customFormat="1" x14ac:dyDescent="0.25">
      <c r="A22" s="29"/>
      <c r="B22" s="42" t="s">
        <v>58</v>
      </c>
      <c r="C22" s="58" t="s">
        <v>59</v>
      </c>
    </row>
    <row r="23" spans="1:3" s="30" customFormat="1" x14ac:dyDescent="0.25">
      <c r="A23" s="29"/>
      <c r="B23" s="42" t="s">
        <v>60</v>
      </c>
      <c r="C23" s="58" t="s">
        <v>61</v>
      </c>
    </row>
    <row r="24" spans="1:3" s="30" customFormat="1" x14ac:dyDescent="0.25">
      <c r="A24" s="29"/>
      <c r="B24" s="42" t="s">
        <v>62</v>
      </c>
      <c r="C24" s="58" t="s">
        <v>63</v>
      </c>
    </row>
    <row r="25" spans="1:3" s="30" customFormat="1" ht="15.75" thickBot="1" x14ac:dyDescent="0.3">
      <c r="A25" s="29"/>
      <c r="B25" s="48" t="s">
        <v>64</v>
      </c>
      <c r="C25" s="59" t="s">
        <v>65</v>
      </c>
    </row>
    <row r="26" spans="1:3" s="30" customFormat="1" x14ac:dyDescent="0.25"/>
    <row r="27" spans="1:3" s="30" customFormat="1" x14ac:dyDescent="0.25"/>
    <row r="28" spans="1:3" s="30" customFormat="1" x14ac:dyDescent="0.25"/>
    <row r="29" spans="1:3" s="30" customFormat="1" x14ac:dyDescent="0.25"/>
    <row r="30" spans="1:3" s="30" customFormat="1" x14ac:dyDescent="0.25"/>
    <row r="31" spans="1:3" s="30" customFormat="1" x14ac:dyDescent="0.25"/>
    <row r="32" spans="1:3" s="30" customFormat="1" x14ac:dyDescent="0.25"/>
    <row r="33" s="30" customFormat="1" x14ac:dyDescent="0.25"/>
    <row r="34" s="30" customFormat="1" x14ac:dyDescent="0.25"/>
    <row r="35" s="30" customFormat="1" x14ac:dyDescent="0.25"/>
    <row r="36" s="30" customFormat="1" x14ac:dyDescent="0.25"/>
    <row r="37" s="30" customFormat="1" x14ac:dyDescent="0.25"/>
    <row r="38" s="30" customFormat="1" x14ac:dyDescent="0.25"/>
    <row r="39" s="30" customFormat="1" x14ac:dyDescent="0.25"/>
    <row r="40" s="30" customFormat="1" x14ac:dyDescent="0.25"/>
    <row r="41" s="30" customFormat="1" x14ac:dyDescent="0.25"/>
    <row r="42" s="30" customFormat="1" x14ac:dyDescent="0.25"/>
    <row r="43" s="30" customFormat="1" x14ac:dyDescent="0.25"/>
    <row r="44" s="30" customFormat="1" x14ac:dyDescent="0.25"/>
    <row r="45" s="30" customFormat="1" x14ac:dyDescent="0.25"/>
    <row r="46" s="30" customFormat="1" x14ac:dyDescent="0.25"/>
    <row r="47" s="30" customFormat="1" x14ac:dyDescent="0.25"/>
    <row r="48" s="30" customFormat="1" x14ac:dyDescent="0.25"/>
    <row r="49" s="30" customFormat="1" x14ac:dyDescent="0.25"/>
    <row r="50" s="30" customFormat="1" x14ac:dyDescent="0.25"/>
    <row r="51" s="30" customFormat="1" x14ac:dyDescent="0.25"/>
    <row r="52" s="30" customFormat="1" x14ac:dyDescent="0.25"/>
    <row r="53" s="30" customFormat="1" x14ac:dyDescent="0.25"/>
    <row r="54" s="30" customFormat="1" x14ac:dyDescent="0.25"/>
    <row r="55" s="30" customFormat="1" x14ac:dyDescent="0.25"/>
    <row r="56" s="30" customFormat="1" x14ac:dyDescent="0.25"/>
    <row r="57" s="30" customFormat="1" x14ac:dyDescent="0.25"/>
    <row r="58" s="30" customFormat="1" x14ac:dyDescent="0.25"/>
    <row r="59" s="30" customFormat="1" x14ac:dyDescent="0.25"/>
  </sheetData>
  <mergeCells count="9">
    <mergeCell ref="N12:N13"/>
    <mergeCell ref="I13:J13"/>
    <mergeCell ref="H16:J16"/>
    <mergeCell ref="B12:D13"/>
    <mergeCell ref="E12:E13"/>
    <mergeCell ref="F12:F13"/>
    <mergeCell ref="G12:G13"/>
    <mergeCell ref="H12:H13"/>
    <mergeCell ref="I12:J12"/>
  </mergeCells>
  <pageMargins left="0.7" right="0.7" top="0.75" bottom="0.75" header="0.3" footer="0.3"/>
  <ignoredErrors>
    <ignoredError sqref="B5:B11" numberStoredAsText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637C30511780DE4DBBE26E8A9467554E" ma:contentTypeVersion="8" ma:contentTypeDescription="Kreiraj novi dokument." ma:contentTypeScope="" ma:versionID="c0ce53a55c9436bf41702e83582e57a2">
  <xsd:schema xmlns:xsd="http://www.w3.org/2001/XMLSchema" xmlns:xs="http://www.w3.org/2001/XMLSchema" xmlns:p="http://schemas.microsoft.com/office/2006/metadata/properties" xmlns:ns2="517e1369-e69f-44c9-bb41-2fcb8f5f5cfb" targetNamespace="http://schemas.microsoft.com/office/2006/metadata/properties" ma:root="true" ma:fieldsID="519092ea6eebef1ca4986369b99baafc" ns2:_="">
    <xsd:import namespace="517e1369-e69f-44c9-bb41-2fcb8f5f5cf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17e1369-e69f-44c9-bb41-2fcb8f5f5cf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 sadržaja"/>
        <xsd:element ref="dc:title" minOccurs="0" maxOccurs="1" ma:index="4" ma:displayName="Naslov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22547F52-5C8F-4E13-AD2F-A83894D8ECF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17e1369-e69f-44c9-bb41-2fcb8f5f5cf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0E728768-1305-43F3-BA2F-F40C235268FA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97A41879-D0DF-4F98-9B1F-4DE23E32FD8C}">
  <ds:schemaRefs>
    <ds:schemaRef ds:uri="http://schemas.microsoft.com/office/2006/metadata/properti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Excel 1 Spreadsheet</vt:lpstr>
      <vt:lpstr>Excel 1 Solution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Administrator</dc:creator>
  <cp:keywords/>
  <dc:description/>
  <cp:lastModifiedBy>Matvei Vodovoz - 2024230840</cp:lastModifiedBy>
  <cp:revision/>
  <dcterms:created xsi:type="dcterms:W3CDTF">2013-04-14T13:53:04Z</dcterms:created>
  <dcterms:modified xsi:type="dcterms:W3CDTF">2025-05-06T07:39:10Z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0x010100637C30511780DE4DBBE26E8A9467554E</vt:lpwstr>
  </property>
  <property fmtid="{D5CDD505-2E9C-101B-9397-08002B2CF9AE}" pid="3" name="Order">
    <vt:r8>2000</vt:r8>
  </property>
  <property fmtid="{D5CDD505-2E9C-101B-9397-08002B2CF9AE}" pid="4" name="xd_Signature">
    <vt:bool>false</vt:bool>
  </property>
  <property fmtid="{D5CDD505-2E9C-101B-9397-08002B2CF9AE}" pid="5" name="xd_ProgID">
    <vt:lpwstr/>
  </property>
  <property fmtid="{D5CDD505-2E9C-101B-9397-08002B2CF9AE}" pid="6" name="TriggerFlowInfo">
    <vt:lpwstr/>
  </property>
  <property fmtid="{D5CDD505-2E9C-101B-9397-08002B2CF9AE}" pid="7" name="_SourceUrl">
    <vt:lpwstr/>
  </property>
  <property fmtid="{D5CDD505-2E9C-101B-9397-08002B2CF9AE}" pid="8" name="_SharedFileIndex">
    <vt:lpwstr/>
  </property>
  <property fmtid="{D5CDD505-2E9C-101B-9397-08002B2CF9AE}" pid="9" name="ComplianceAssetId">
    <vt:lpwstr/>
  </property>
  <property fmtid="{D5CDD505-2E9C-101B-9397-08002B2CF9AE}" pid="10" name="TemplateUrl">
    <vt:lpwstr/>
  </property>
  <property fmtid="{D5CDD505-2E9C-101B-9397-08002B2CF9AE}" pid="11" name="_ExtendedDescription">
    <vt:lpwstr/>
  </property>
</Properties>
</file>